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gasfs01\gcont$\03 - Contabilidade\2019\Demonstrações Financeiras\4º ITR\Documentos Finais\Ediáveis travados\"/>
    </mc:Choice>
  </mc:AlternateContent>
  <xr:revisionPtr revIDLastSave="0" documentId="13_ncr:1_{21414932-04B6-45D3-9603-7C5E9C0AA61E}" xr6:coauthVersionLast="45" xr6:coauthVersionMax="45" xr10:uidLastSave="{00000000-0000-0000-0000-000000000000}"/>
  <bookViews>
    <workbookView xWindow="-110" yWindow="-110" windowWidth="19420" windowHeight="10420" xr2:uid="{A6B6577F-A5EB-4B42-90FB-1A2BD96C4A3D}"/>
  </bookViews>
  <sheets>
    <sheet name="BALANÇO" sheetId="1" r:id="rId1"/>
    <sheet name="Planilha1" sheetId="7" state="hidden" r:id="rId2"/>
    <sheet name="DRE" sheetId="2" r:id="rId3"/>
    <sheet name="DRA" sheetId="3" r:id="rId4"/>
    <sheet name="DFC" sheetId="5" r:id="rId5"/>
    <sheet name="DMPL" sheetId="4" r:id="rId6"/>
    <sheet name="DVA" sheetId="6" r:id="rId7"/>
  </sheets>
  <externalReferences>
    <externalReference r:id="rId8"/>
  </externalReferences>
  <definedNames>
    <definedName name="_xlnm.Print_Area" localSheetId="4">DFC!$A$1:$G$81</definedName>
    <definedName name="_xlnm.Print_Area" localSheetId="3">DRA!$A$1:$H$70</definedName>
    <definedName name="_xlnm.Print_Area" localSheetId="2">DRE!$A$1:$G$90</definedName>
    <definedName name="OLE_LINK14" localSheetId="0">BALANÇO!$M$19</definedName>
    <definedName name="OLE_LINK16" localSheetId="0">BALANÇO!$M$20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6" l="1"/>
  <c r="A6" i="5"/>
  <c r="B8" i="3"/>
  <c r="B8" i="2"/>
  <c r="H41" i="6" l="1"/>
  <c r="F41" i="6"/>
  <c r="F19" i="6"/>
  <c r="F13" i="6"/>
  <c r="H13" i="6"/>
  <c r="H19" i="6"/>
  <c r="F28" i="6"/>
  <c r="H28" i="6"/>
  <c r="F33" i="6"/>
  <c r="H33" i="6"/>
  <c r="F46" i="6"/>
  <c r="H46" i="6"/>
  <c r="F51" i="6"/>
  <c r="H51" i="6"/>
  <c r="F56" i="6"/>
  <c r="H56" i="6"/>
  <c r="D36" i="1"/>
  <c r="D35" i="1"/>
  <c r="D34" i="1"/>
  <c r="D33" i="1"/>
  <c r="D32" i="1"/>
  <c r="D31" i="1"/>
  <c r="D28" i="1"/>
  <c r="F39" i="6" l="1"/>
  <c r="H39" i="6"/>
  <c r="F26" i="6"/>
  <c r="F31" i="6" s="1"/>
  <c r="F37" i="6" s="1"/>
  <c r="H26" i="6"/>
  <c r="H31" i="6" s="1"/>
  <c r="H37" i="6" s="1"/>
  <c r="H11" i="6"/>
  <c r="F11" i="6"/>
  <c r="F10" i="5"/>
  <c r="D10" i="5"/>
  <c r="Z22" i="5" l="1"/>
  <c r="AB22" i="5"/>
  <c r="A7" i="4"/>
  <c r="H20" i="3"/>
  <c r="F20" i="3"/>
  <c r="H16" i="3"/>
  <c r="F16" i="3"/>
  <c r="G59" i="2"/>
  <c r="F59" i="2"/>
  <c r="G20" i="2"/>
  <c r="F20" i="2"/>
  <c r="G16" i="2"/>
  <c r="F16" i="2"/>
  <c r="K41" i="1"/>
  <c r="J41" i="1"/>
  <c r="E38" i="1"/>
  <c r="K32" i="1"/>
  <c r="J32" i="1"/>
  <c r="K24" i="1"/>
  <c r="E23" i="1"/>
  <c r="K44" i="1" l="1"/>
  <c r="E44" i="1"/>
  <c r="D23" i="1"/>
  <c r="J24" i="1"/>
  <c r="K34" i="1"/>
  <c r="F61" i="2" l="1"/>
  <c r="F66" i="2"/>
  <c r="F24" i="3" s="1"/>
  <c r="F28" i="3" s="1"/>
  <c r="J34" i="1"/>
  <c r="J44" i="1"/>
  <c r="G66" i="2"/>
  <c r="G61" i="2"/>
  <c r="F68" i="2" l="1"/>
  <c r="P31" i="4"/>
  <c r="H24" i="3"/>
  <c r="H28" i="3" s="1"/>
  <c r="G68" i="2"/>
  <c r="F80" i="2" l="1"/>
  <c r="D30" i="1" l="1"/>
  <c r="D29" i="1" s="1"/>
  <c r="D38" i="1" s="1"/>
  <c r="D44" i="1" s="1"/>
</calcChain>
</file>

<file path=xl/sharedStrings.xml><?xml version="1.0" encoding="utf-8"?>
<sst xmlns="http://schemas.openxmlformats.org/spreadsheetml/2006/main" count="315" uniqueCount="242">
  <si>
    <t>COMPANHIA DE GÁS DO CEARÁ - CEGÁS</t>
  </si>
  <si>
    <t xml:space="preserve">DEMONSTRAÇÕES FINANCEIRAS LEVANTADAS EM 31 DE DEZEMBRO DE 2019 E 2018 </t>
  </si>
  <si>
    <t>BALANÇO PATRIMONIAL</t>
  </si>
  <si>
    <t>(Valores expressos em milhares de Reais)</t>
  </si>
  <si>
    <t>A T I V O S</t>
  </si>
  <si>
    <t>Nota Explicativa</t>
  </si>
  <si>
    <t>P A S S I V O S</t>
  </si>
  <si>
    <t>Explicativa</t>
  </si>
  <si>
    <t>CIRCULANTES</t>
  </si>
  <si>
    <t>Caixa e equivalentes de caixa</t>
  </si>
  <si>
    <t xml:space="preserve">Fornecedores </t>
  </si>
  <si>
    <t>Aplicações Financeiras</t>
  </si>
  <si>
    <t>Nota 8</t>
  </si>
  <si>
    <t>Empréstimos e financiamentos</t>
  </si>
  <si>
    <t xml:space="preserve">Contas a receber de clientes </t>
  </si>
  <si>
    <t>Nota 9</t>
  </si>
  <si>
    <t>Obrigações trabalhistas e encargos sociais a pagar</t>
  </si>
  <si>
    <t>Contas a receber de parte relacionadas</t>
  </si>
  <si>
    <t>Imposto de renda e contribuição social a pagar</t>
  </si>
  <si>
    <t>Estoques</t>
  </si>
  <si>
    <t>Nota 11</t>
  </si>
  <si>
    <t>Contas a pagar a parte relacionadas</t>
  </si>
  <si>
    <t>Nota 32</t>
  </si>
  <si>
    <t>Tributos a recuperar</t>
  </si>
  <si>
    <t>Nota 12</t>
  </si>
  <si>
    <t>Dividendos e juros sobre capital próprio a pagar</t>
  </si>
  <si>
    <t>Nota 24</t>
  </si>
  <si>
    <t>Créditos nas operações de aquisição de gás</t>
  </si>
  <si>
    <t>Nota 13</t>
  </si>
  <si>
    <t>Participações no Resultado a Pagar</t>
  </si>
  <si>
    <t>Nota 25</t>
  </si>
  <si>
    <t>Despesas antecipadas</t>
  </si>
  <si>
    <t>Nota 15</t>
  </si>
  <si>
    <t>Débitos nas operações de venda de gás</t>
  </si>
  <si>
    <t>Antecipação férias/Cheques em Cobrança</t>
  </si>
  <si>
    <t>Provisão para contingências</t>
  </si>
  <si>
    <t>Nota 23</t>
  </si>
  <si>
    <t>Total dos ativos circulantes</t>
  </si>
  <si>
    <t>Cauções/Valores em Controvérsia/Subvenções</t>
  </si>
  <si>
    <t>Total dos passivos circulantes</t>
  </si>
  <si>
    <t>NÃO CIRCULANTES</t>
  </si>
  <si>
    <t xml:space="preserve"> Aplicações Financeiras</t>
  </si>
  <si>
    <t xml:space="preserve"> Contas a receber de clientes </t>
  </si>
  <si>
    <t xml:space="preserve"> Contas a receber de parte relacionadas</t>
  </si>
  <si>
    <t xml:space="preserve"> Tributos diferidos</t>
  </si>
  <si>
    <t>Subvenções/Participação Financeira</t>
  </si>
  <si>
    <t xml:space="preserve"> Depósitos Judiciais</t>
  </si>
  <si>
    <t>Nota 14</t>
  </si>
  <si>
    <t>Total dos passivos não circulantes</t>
  </si>
  <si>
    <t xml:space="preserve"> Créditos nas operações de aquisição de gás</t>
  </si>
  <si>
    <t>Nota 16</t>
  </si>
  <si>
    <t>TOTAL DOS PASSIVOS</t>
  </si>
  <si>
    <t>Investimentos</t>
  </si>
  <si>
    <t>Imobilizado</t>
  </si>
  <si>
    <t>-</t>
  </si>
  <si>
    <t>Intangível</t>
  </si>
  <si>
    <t>Nota 17</t>
  </si>
  <si>
    <t>PATRIMÔNIO LÍQUIDO</t>
  </si>
  <si>
    <t>Total dos ativos não circulantes</t>
  </si>
  <si>
    <t>Capital Social</t>
  </si>
  <si>
    <t>Nota 26</t>
  </si>
  <si>
    <t>Reserva de Lucro</t>
  </si>
  <si>
    <t>Nota 33</t>
  </si>
  <si>
    <t>Dividendos Adicionais Propostos</t>
  </si>
  <si>
    <t>Total do patrimônio líquido</t>
  </si>
  <si>
    <t>TOTAL DOS ATIVOS</t>
  </si>
  <si>
    <t xml:space="preserve">TOTAL DO PASSIVO E PATRIMÔNIO LÍQUIDO </t>
  </si>
  <si>
    <t>(As Notas explicativas integram o conjunto das demonstrações contábeis.)</t>
  </si>
  <si>
    <t xml:space="preserve">                        </t>
  </si>
  <si>
    <t xml:space="preserve">                              </t>
  </si>
  <si>
    <t xml:space="preserve">                 </t>
  </si>
  <si>
    <t xml:space="preserve">  Hugo Santana de Figueirêdo Junior</t>
  </si>
  <si>
    <t xml:space="preserve">     Fábio Augusto Norcio</t>
  </si>
  <si>
    <t xml:space="preserve">                       Diretor Presidente                 </t>
  </si>
  <si>
    <t xml:space="preserve">    Diretor Adm. e Financeiro</t>
  </si>
  <si>
    <t>Flávio Borges Barros</t>
  </si>
  <si>
    <t xml:space="preserve"> Mardônio Barbosa da Silva</t>
  </si>
  <si>
    <t xml:space="preserve">                Diretor Técnico e Comercial                 </t>
  </si>
  <si>
    <t xml:space="preserve"> Contador CRC-CE 19.178/O-8</t>
  </si>
  <si>
    <t>DEMONSTRAÇÃO DO RESULTADO</t>
  </si>
  <si>
    <t>.</t>
  </si>
  <si>
    <t>RECEITA BRUTA</t>
  </si>
  <si>
    <t>Venda de Produtos</t>
  </si>
  <si>
    <t>DEDUÇÕES</t>
  </si>
  <si>
    <t>Impostos e Contribuições</t>
  </si>
  <si>
    <t>RECEITA LÍQUIDA - VENDA DE GÁS E SERVIÇOS</t>
  </si>
  <si>
    <t>Nota 27</t>
  </si>
  <si>
    <t>RECEITA DE CONSTRUÇÃO</t>
  </si>
  <si>
    <t>CUSTOS DOS PRODUTOS VENDIDOS E SERVIÇOS PRESTADOS</t>
  </si>
  <si>
    <t>Nota 28</t>
  </si>
  <si>
    <t>CUSTO DE CONSTRUÇÃO</t>
  </si>
  <si>
    <t>LUCRO BRUTO</t>
  </si>
  <si>
    <t>RECEITAS (DESPESAS) OPERACIONAIS</t>
  </si>
  <si>
    <t xml:space="preserve">Despesas Gerais e Administrativas </t>
  </si>
  <si>
    <t>Nota 29</t>
  </si>
  <si>
    <t>Outras Receitas/Despesas Operacionais Líquidas</t>
  </si>
  <si>
    <t>Nota 30</t>
  </si>
  <si>
    <t>LUCRO ANTES DO RESULTADO FINANCEIRO</t>
  </si>
  <si>
    <t>RESULTADO FINANCEIRO</t>
  </si>
  <si>
    <t>Nota 31</t>
  </si>
  <si>
    <t xml:space="preserve">Receitas Financeiras </t>
  </si>
  <si>
    <t xml:space="preserve">Despesas Financeiras </t>
  </si>
  <si>
    <t>LUCRO ANTES DO IR E DA CSLL</t>
  </si>
  <si>
    <t>IMPOSTO DE RENDA E CONTRIBUIÇÃO SOCIAL</t>
  </si>
  <si>
    <t xml:space="preserve">   Correntes</t>
  </si>
  <si>
    <t xml:space="preserve">   Diferidos</t>
  </si>
  <si>
    <t>INCENTIVO FISCAL DE REDUÇÃO DO IMPOSTO DE RENDA</t>
  </si>
  <si>
    <t>Incentivos Fiscais</t>
  </si>
  <si>
    <t xml:space="preserve">   Incentivo Fiscal Sudene</t>
  </si>
  <si>
    <t xml:space="preserve">   Programa de Alimentação do Trabalhador - PAT</t>
  </si>
  <si>
    <t xml:space="preserve">   Programas de Incentivo a Cultura/Audiovisuais/Desportivas</t>
  </si>
  <si>
    <t xml:space="preserve">   Doações ao FDCA e Fundo Incentivo ao Idoso</t>
  </si>
  <si>
    <t xml:space="preserve">LUCRO ANTES DA REVERSÃO DOS JUROS </t>
  </si>
  <si>
    <t>REMUNERATÓRIOS SOBRE O CAPITAL</t>
  </si>
  <si>
    <t>Reversão dos Juros Remuneratórios do Capital Próprio</t>
  </si>
  <si>
    <t>LUCRO LÍQUIDO DO EXERCÍCIO</t>
  </si>
  <si>
    <t>LUCRO POR AÇÃO</t>
  </si>
  <si>
    <t>Nota 34</t>
  </si>
  <si>
    <t>Básico (centados por ação)</t>
  </si>
  <si>
    <t xml:space="preserve">   por ação preferencial</t>
  </si>
  <si>
    <t xml:space="preserve">   por ação ordinária</t>
  </si>
  <si>
    <t>Diluído (centavos por ação)</t>
  </si>
  <si>
    <t>(As notas explicativas integram o conjunto das demonstrações contábeis.)</t>
  </si>
  <si>
    <t>DEMONSTRAÇÃO DO RESULTADO ABRANGENTE</t>
  </si>
  <si>
    <t>OUTROS RESULTADOS ABRANGENTES</t>
  </si>
  <si>
    <t>RESULTADO ABRANGENTE TOTAL DO EXERCÍCIO</t>
  </si>
  <si>
    <t>DEMONSTRAÇÃO DOS FLUXOS DE CAIXA (Método Indireto)</t>
  </si>
  <si>
    <t>FLUXO DE CAIXA DAS ATIVIDADES OPERACIONAIS</t>
  </si>
  <si>
    <t>Lucro Antes do IRPJ e CSLL</t>
  </si>
  <si>
    <t>Ajustes para reconciliar o Lucro Líquido do Exercício</t>
  </si>
  <si>
    <t xml:space="preserve"> Líquido obtido nas Atividades Operacionais:</t>
  </si>
  <si>
    <t>Atualização negativa a valor justo de investimentos</t>
  </si>
  <si>
    <t>(Ganho) Perda na alienação de imobilizado/intangível</t>
  </si>
  <si>
    <t>Transferências para manutenção do Intangível</t>
  </si>
  <si>
    <t>Depreciações e amortizações</t>
  </si>
  <si>
    <t>check</t>
  </si>
  <si>
    <t xml:space="preserve"> Líquido Ajustado</t>
  </si>
  <si>
    <t>(Aumento) redução nos ativos operacionais</t>
  </si>
  <si>
    <t>(Aumento) redução de contas a receber de clientes e outras</t>
  </si>
  <si>
    <t>Impostos a recuperar</t>
  </si>
  <si>
    <t>Despesas Antecipadas</t>
  </si>
  <si>
    <t>(Aumento) redução de outros ativos</t>
  </si>
  <si>
    <t>Redução/Aumento de Passivos</t>
  </si>
  <si>
    <t>Provisão trabalhista e encargos sociais a pagar</t>
  </si>
  <si>
    <t>Imposto de Renda e Contribuição Social Pagos</t>
  </si>
  <si>
    <t>Adiantamentos de Clientes</t>
  </si>
  <si>
    <t>Provisão para Contingências</t>
  </si>
  <si>
    <t>Outros Passivos</t>
  </si>
  <si>
    <t>CAIXA LÍQUIDO GERADO PELAS ATIVIDADES OPERACIONAIS</t>
  </si>
  <si>
    <t>FLUXO DE CAIXA DE ATIVIDADES DE INVESTIMENTOS</t>
  </si>
  <si>
    <t>Aquisição de intangível</t>
  </si>
  <si>
    <t>Recebimento de outros investimentos</t>
  </si>
  <si>
    <t>CAIXA LÍQUIDO APLICADO NAS ATIVIDADES DE INVESTIMENTOS</t>
  </si>
  <si>
    <t>FLUXO DE CAIXA DE ATIVIDADES DE FINANCIAMENTO</t>
  </si>
  <si>
    <t>Dividendos pagos</t>
  </si>
  <si>
    <t>Juros capital próprio pagos</t>
  </si>
  <si>
    <t>Depósitos Judiciais</t>
  </si>
  <si>
    <t>Financiamentos</t>
  </si>
  <si>
    <t>CAIXA LÍQUIDO APLICADO NAS ATIVIDADES DE FINANCIAMENTO</t>
  </si>
  <si>
    <t>AUMENTO LÍQUIDO DE CAIXA E EQUIVALENTES DE CAIXA</t>
  </si>
  <si>
    <t>Caixa e equivalentes de caixa no início do exercício</t>
  </si>
  <si>
    <t>Caixa e equivalentes de caixa no fim do exercício</t>
  </si>
  <si>
    <t>DEMONSTRAÇÃO DAS MUTAÇÕES DO PATRIMÔNIO LÍQUIDO</t>
  </si>
  <si>
    <t>NOTA EXPLICATIVA</t>
  </si>
  <si>
    <t>CAPITAL SOCIAL</t>
  </si>
  <si>
    <t>RESERVAS DE LUCROS</t>
  </si>
  <si>
    <t>DIVIDENDO ADICIONAL PROPOSTO</t>
  </si>
  <si>
    <t>LUCROS ACUMULADOS</t>
  </si>
  <si>
    <t>TOTAL GERAL</t>
  </si>
  <si>
    <t>LEGAL</t>
  </si>
  <si>
    <t>INCENTIVOS FISCAIS</t>
  </si>
  <si>
    <t>LUCROS A DISTRIBUIR</t>
  </si>
  <si>
    <t>Aumento de Capital</t>
  </si>
  <si>
    <t>Lucro Líquido do Exercício</t>
  </si>
  <si>
    <t>Destinação do Lucro Líquido do Exercício:</t>
  </si>
  <si>
    <t>Dividendos adicionais aprovados</t>
  </si>
  <si>
    <t>Nota 19</t>
  </si>
  <si>
    <t>Com reservas de lucros</t>
  </si>
  <si>
    <t>Constituição de reserva legal</t>
  </si>
  <si>
    <t>Constituição de reserva de incentivo fiscal</t>
  </si>
  <si>
    <t>Dividendos mínimos obrigatórios</t>
  </si>
  <si>
    <t>Dividendos adicionais propostos</t>
  </si>
  <si>
    <t>Juros sobre o capital próprio</t>
  </si>
  <si>
    <t>SALDOS EM 31/DEZ./17</t>
  </si>
  <si>
    <t>SALDOS EM 31/DEZ./18</t>
  </si>
  <si>
    <t xml:space="preserve">  Ajuste IFRS 16/CPC06 - Arrendamento</t>
  </si>
  <si>
    <t>Nota 5</t>
  </si>
  <si>
    <t>SALDOS EM 31/DEZ/19</t>
  </si>
  <si>
    <t>DEMONSTRAÇÃO DO VALOR ADICIONADO</t>
  </si>
  <si>
    <t>1- RECEITAS</t>
  </si>
  <si>
    <t>1.1) Vendas de Produtos e Serviços</t>
  </si>
  <si>
    <t>1.2) Outras Receitas</t>
  </si>
  <si>
    <t>1.3) Receitas relativas à construção de ativos próprios</t>
  </si>
  <si>
    <t>1.3) Provisão p/Créditos de Liquidação Duvidosa – Reversão/(Constituição)</t>
  </si>
  <si>
    <t>2-INSUMOS ADQUIRIDOS DE TERCEIROS                                                                                    (inclui valores dos impostos - ICMS, IPI, PIS e COFINS)</t>
  </si>
  <si>
    <t>2.1) Custos dos produtos vendidos e dos serviços prestados</t>
  </si>
  <si>
    <t>2.2) Materiais, Energia, Serviços de Terceiros e Outros</t>
  </si>
  <si>
    <t>2.2) Materiais, energia, serviços de terceiros e outros</t>
  </si>
  <si>
    <t>2.3) Perda / Recuperação de valores ativos</t>
  </si>
  <si>
    <t>2.3) Custo c/ Rede de Gasodutos</t>
  </si>
  <si>
    <t>2.4) Perdas de Gás</t>
  </si>
  <si>
    <t>3 – VALOR ADICIONADO BRUTO (1-2)</t>
  </si>
  <si>
    <t xml:space="preserve">4 – DEPRECIAÇÃO E AMORTIZAÇÃO </t>
  </si>
  <si>
    <t>4.1) Depreciação, amortização e exaustão</t>
  </si>
  <si>
    <t>5 –VALOR ADICIONADO LÍQUIDO PRODUZIDO PELA COMPANHIA (3-4)</t>
  </si>
  <si>
    <t>6 – VALOR ADICIONADO RECEBIDO EM TRANSFERÊNCIA</t>
  </si>
  <si>
    <t>6.1) Receitas Financeiras</t>
  </si>
  <si>
    <t>6.2) Outras Receitas</t>
  </si>
  <si>
    <t>7 – VALOR ADICIONADO TOTAL A DISTRIBUIR (5+6)</t>
  </si>
  <si>
    <t>8 – DISTRIBUIÇÃO DO VALOR ADICIONADO</t>
  </si>
  <si>
    <t>8.1) Pessoal</t>
  </si>
  <si>
    <t>8.1.1 - Remuneração Direta</t>
  </si>
  <si>
    <t>8.1.2 - Benefícios</t>
  </si>
  <si>
    <t>8.1.3 - F.G.T.S</t>
  </si>
  <si>
    <t>8.2) Impostos, Taxas e Contribuições</t>
  </si>
  <si>
    <t>8.2.1 - Federais</t>
  </si>
  <si>
    <t>8.2.2 - Estaduais</t>
  </si>
  <si>
    <t>8.2.3 - Municipais</t>
  </si>
  <si>
    <t>8.3) Remuneração de Capitais de Terceiros</t>
  </si>
  <si>
    <t>8.3.1 - Juros</t>
  </si>
  <si>
    <t>8.3.2 - Aluguéis</t>
  </si>
  <si>
    <t>8.3.3 - Outras</t>
  </si>
  <si>
    <t>8.4) Remuneração de Capitais Próprios</t>
  </si>
  <si>
    <t>8.4.1 - Juros Sobre o Capital Próprio</t>
  </si>
  <si>
    <t>8.4.2 - Dividendos</t>
  </si>
  <si>
    <t xml:space="preserve">8.4.3 - Lucros Retidos </t>
  </si>
  <si>
    <t>8.4.4 - Participação dos não-controladores nos lucros retidos (só p/ consolidação)</t>
  </si>
  <si>
    <t>Nota 7</t>
  </si>
  <si>
    <t xml:space="preserve"> Depósito Reinvestimento</t>
  </si>
  <si>
    <t>Nota 18</t>
  </si>
  <si>
    <t>Nota 21</t>
  </si>
  <si>
    <t>Nota  33</t>
  </si>
  <si>
    <t>Nota 35</t>
  </si>
  <si>
    <t>Notas 20 e 36</t>
  </si>
  <si>
    <t>Nota 36</t>
  </si>
  <si>
    <t>Notas 9, 10 e 36</t>
  </si>
  <si>
    <t>Notas 21 e 36</t>
  </si>
  <si>
    <t xml:space="preserve">Nota 19 </t>
  </si>
  <si>
    <t>Reversão efeito IFRS 16 / CPC 06 Arrendamento</t>
  </si>
  <si>
    <t>(Ganho) Perda na alienação de investimentos</t>
  </si>
  <si>
    <t>Recebimento p/ baixa de intangível</t>
  </si>
  <si>
    <t>Créditos nas operações de venda e aq. Gás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</si>
</sst>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(* #,##0.00000_);_(* \(#,##0.00000\);_(* &quot;-&quot;??_);_(@_)"/>
    <numFmt numFmtId="167" formatCode="_-* #,##0_-;\-* #,##0_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b/>
      <i/>
      <sz val="9"/>
      <color rgb="FFFF0000"/>
      <name val="Arial"/>
      <family val="2"/>
    </font>
    <font>
      <sz val="10"/>
      <color indexed="8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Comic Sans MS"/>
      <family val="4"/>
    </font>
    <font>
      <b/>
      <sz val="10"/>
      <color theme="1"/>
      <name val="Arial"/>
      <family val="2"/>
    </font>
    <font>
      <sz val="8"/>
      <name val="Comic Sans MS"/>
      <family val="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name val="Comic Sans MS"/>
      <family val="4"/>
    </font>
    <font>
      <b/>
      <i/>
      <sz val="11"/>
      <color rgb="FFFF0000"/>
      <name val="Arial"/>
      <family val="2"/>
    </font>
    <font>
      <sz val="12"/>
      <name val="Bodoni MT"/>
      <family val="1"/>
    </font>
    <font>
      <b/>
      <sz val="11"/>
      <color theme="1"/>
      <name val="Arial"/>
      <family val="2"/>
    </font>
    <font>
      <b/>
      <u val="singleAccounting"/>
      <sz val="10"/>
      <name val="Arial"/>
      <family val="2"/>
    </font>
    <font>
      <b/>
      <sz val="12"/>
      <name val="Arial"/>
      <family val="2"/>
    </font>
    <font>
      <b/>
      <i/>
      <sz val="12"/>
      <color rgb="FFFF0000"/>
      <name val="Bodoni MT"/>
      <family val="1"/>
    </font>
    <font>
      <b/>
      <i/>
      <sz val="10"/>
      <color rgb="FFFF0000"/>
      <name val="Bodoni MT"/>
      <family val="1"/>
    </font>
    <font>
      <sz val="10"/>
      <name val="Bodoni MT"/>
      <family val="1"/>
    </font>
    <font>
      <u/>
      <sz val="10.5"/>
      <color indexed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3" fillId="0" borderId="0" xfId="2" applyFont="1"/>
    <xf numFmtId="0" fontId="4" fillId="0" borderId="0" xfId="2" applyFont="1"/>
    <xf numFmtId="165" fontId="4" fillId="0" borderId="0" xfId="3" applyNumberFormat="1" applyFont="1"/>
    <xf numFmtId="164" fontId="4" fillId="0" borderId="0" xfId="3" applyFont="1"/>
    <xf numFmtId="165" fontId="3" fillId="0" borderId="0" xfId="3" applyNumberFormat="1" applyFont="1"/>
    <xf numFmtId="164" fontId="3" fillId="0" borderId="0" xfId="3" applyFont="1"/>
    <xf numFmtId="165" fontId="6" fillId="0" borderId="0" xfId="3" applyNumberFormat="1" applyFont="1"/>
    <xf numFmtId="164" fontId="6" fillId="0" borderId="0" xfId="3" applyFont="1"/>
    <xf numFmtId="165" fontId="6" fillId="0" borderId="1" xfId="3" applyNumberFormat="1" applyFont="1" applyBorder="1"/>
    <xf numFmtId="164" fontId="6" fillId="0" borderId="1" xfId="3" applyFont="1" applyBorder="1"/>
    <xf numFmtId="164" fontId="7" fillId="0" borderId="1" xfId="3" applyFont="1" applyBorder="1"/>
    <xf numFmtId="0" fontId="6" fillId="0" borderId="0" xfId="2" applyFont="1"/>
    <xf numFmtId="0" fontId="2" fillId="0" borderId="0" xfId="2" applyAlignment="1">
      <alignment horizontal="centerContinuous"/>
    </xf>
    <xf numFmtId="165" fontId="2" fillId="0" borderId="0" xfId="3" applyNumberFormat="1" applyAlignment="1">
      <alignment horizontal="centerContinuous"/>
    </xf>
    <xf numFmtId="0" fontId="5" fillId="0" borderId="0" xfId="2" applyFont="1"/>
    <xf numFmtId="0" fontId="2" fillId="0" borderId="0" xfId="2"/>
    <xf numFmtId="10" fontId="2" fillId="0" borderId="0" xfId="4" applyNumberFormat="1" applyAlignment="1">
      <alignment horizontal="center"/>
    </xf>
    <xf numFmtId="0" fontId="2" fillId="0" borderId="0" xfId="2" applyAlignment="1">
      <alignment horizontal="center"/>
    </xf>
    <xf numFmtId="165" fontId="2" fillId="0" borderId="0" xfId="3" applyNumberFormat="1"/>
    <xf numFmtId="0" fontId="8" fillId="0" borderId="0" xfId="2" applyFont="1" applyAlignment="1">
      <alignment horizontal="center"/>
    </xf>
    <xf numFmtId="165" fontId="9" fillId="0" borderId="0" xfId="3" applyNumberFormat="1" applyFont="1"/>
    <xf numFmtId="164" fontId="2" fillId="0" borderId="0" xfId="3"/>
    <xf numFmtId="3" fontId="5" fillId="0" borderId="0" xfId="2" applyNumberFormat="1" applyFont="1"/>
    <xf numFmtId="165" fontId="10" fillId="0" borderId="0" xfId="3" applyNumberFormat="1" applyFont="1"/>
    <xf numFmtId="0" fontId="2" fillId="0" borderId="1" xfId="2" applyBorder="1"/>
    <xf numFmtId="165" fontId="2" fillId="0" borderId="1" xfId="3" applyNumberFormat="1" applyBorder="1"/>
    <xf numFmtId="0" fontId="11" fillId="0" borderId="0" xfId="2" applyFont="1"/>
    <xf numFmtId="164" fontId="11" fillId="0" borderId="0" xfId="4" applyNumberFormat="1" applyFont="1"/>
    <xf numFmtId="165" fontId="11" fillId="0" borderId="0" xfId="3" applyNumberFormat="1" applyFont="1"/>
    <xf numFmtId="164" fontId="11" fillId="0" borderId="0" xfId="3" applyFont="1"/>
    <xf numFmtId="43" fontId="11" fillId="0" borderId="0" xfId="1" applyFont="1"/>
    <xf numFmtId="43" fontId="12" fillId="0" borderId="0" xfId="1" applyFont="1"/>
    <xf numFmtId="164" fontId="12" fillId="0" borderId="0" xfId="3" applyFont="1"/>
    <xf numFmtId="0" fontId="13" fillId="0" borderId="0" xfId="2" applyFont="1"/>
    <xf numFmtId="0" fontId="14" fillId="0" borderId="0" xfId="2" applyFont="1"/>
    <xf numFmtId="0" fontId="6" fillId="0" borderId="0" xfId="3" applyNumberFormat="1" applyFont="1" applyAlignment="1">
      <alignment horizontal="left"/>
    </xf>
    <xf numFmtId="0" fontId="5" fillId="0" borderId="1" xfId="2" applyFont="1" applyBorder="1"/>
    <xf numFmtId="0" fontId="7" fillId="0" borderId="1" xfId="2" applyFont="1" applyBorder="1"/>
    <xf numFmtId="0" fontId="8" fillId="0" borderId="0" xfId="2" applyFont="1"/>
    <xf numFmtId="0" fontId="15" fillId="0" borderId="0" xfId="2" applyFont="1"/>
    <xf numFmtId="0" fontId="2" fillId="0" borderId="0" xfId="2" quotePrefix="1"/>
    <xf numFmtId="0" fontId="8" fillId="0" borderId="0" xfId="2" quotePrefix="1" applyFont="1"/>
    <xf numFmtId="164" fontId="4" fillId="2" borderId="0" xfId="3" applyFont="1" applyFill="1"/>
    <xf numFmtId="0" fontId="18" fillId="0" borderId="0" xfId="2" applyFont="1"/>
    <xf numFmtId="0" fontId="18" fillId="3" borderId="0" xfId="2" applyFont="1" applyFill="1" applyAlignment="1">
      <alignment horizontal="center"/>
    </xf>
    <xf numFmtId="165" fontId="18" fillId="0" borderId="0" xfId="2" applyNumberFormat="1" applyFont="1"/>
    <xf numFmtId="165" fontId="18" fillId="3" borderId="0" xfId="2" applyNumberFormat="1" applyFont="1" applyFill="1" applyAlignment="1">
      <alignment horizontal="center"/>
    </xf>
    <xf numFmtId="164" fontId="4" fillId="0" borderId="0" xfId="2" applyNumberFormat="1" applyFont="1"/>
    <xf numFmtId="165" fontId="4" fillId="0" borderId="0" xfId="2" applyNumberFormat="1" applyFont="1"/>
    <xf numFmtId="165" fontId="4" fillId="3" borderId="0" xfId="2" applyNumberFormat="1" applyFont="1" applyFill="1" applyAlignment="1">
      <alignment horizontal="center"/>
    </xf>
    <xf numFmtId="43" fontId="4" fillId="0" borderId="0" xfId="2" applyNumberFormat="1" applyFont="1"/>
    <xf numFmtId="0" fontId="4" fillId="0" borderId="0" xfId="2" applyFont="1" applyAlignment="1">
      <alignment horizontal="center"/>
    </xf>
    <xf numFmtId="43" fontId="4" fillId="0" borderId="0" xfId="2" applyNumberFormat="1" applyFont="1" applyAlignment="1">
      <alignment horizontal="center"/>
    </xf>
    <xf numFmtId="165" fontId="4" fillId="0" borderId="0" xfId="3" applyNumberFormat="1" applyFont="1" applyAlignment="1">
      <alignment horizontal="center"/>
    </xf>
    <xf numFmtId="0" fontId="7" fillId="0" borderId="0" xfId="2" applyFont="1"/>
    <xf numFmtId="0" fontId="20" fillId="0" borderId="0" xfId="2" applyFont="1"/>
    <xf numFmtId="3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3" fontId="20" fillId="0" borderId="0" xfId="2" applyNumberFormat="1" applyFont="1"/>
    <xf numFmtId="3" fontId="22" fillId="0" borderId="0" xfId="0" applyNumberFormat="1" applyFont="1" applyAlignment="1">
      <alignment horizontal="right" vertical="center"/>
    </xf>
    <xf numFmtId="0" fontId="2" fillId="0" borderId="1" xfId="2" applyBorder="1" applyAlignment="1">
      <alignment horizontal="centerContinuous"/>
    </xf>
    <xf numFmtId="0" fontId="5" fillId="0" borderId="1" xfId="2" applyFont="1" applyBorder="1" applyAlignment="1">
      <alignment horizontal="centerContinuous"/>
    </xf>
    <xf numFmtId="0" fontId="20" fillId="0" borderId="1" xfId="2" applyFont="1" applyBorder="1"/>
    <xf numFmtId="0" fontId="23" fillId="0" borderId="0" xfId="2" applyFont="1"/>
    <xf numFmtId="164" fontId="20" fillId="0" borderId="0" xfId="3" applyFont="1"/>
    <xf numFmtId="165" fontId="5" fillId="0" borderId="0" xfId="3" applyNumberFormat="1" applyFont="1"/>
    <xf numFmtId="166" fontId="20" fillId="0" borderId="0" xfId="3" applyNumberFormat="1" applyFont="1"/>
    <xf numFmtId="165" fontId="5" fillId="0" borderId="1" xfId="3" applyNumberFormat="1" applyFont="1" applyBorder="1"/>
    <xf numFmtId="166" fontId="20" fillId="0" borderId="0" xfId="2" applyNumberFormat="1" applyFont="1"/>
    <xf numFmtId="0" fontId="24" fillId="0" borderId="0" xfId="2" applyFont="1"/>
    <xf numFmtId="164" fontId="25" fillId="0" borderId="0" xfId="3" applyFont="1"/>
    <xf numFmtId="165" fontId="23" fillId="0" borderId="0" xfId="3" applyNumberFormat="1" applyFont="1"/>
    <xf numFmtId="165" fontId="20" fillId="0" borderId="0" xfId="3" applyNumberFormat="1" applyFont="1"/>
    <xf numFmtId="0" fontId="5" fillId="0" borderId="0" xfId="2" applyFont="1" applyProtection="1">
      <protection hidden="1"/>
    </xf>
    <xf numFmtId="165" fontId="28" fillId="0" borderId="0" xfId="3" applyNumberFormat="1" applyFont="1"/>
    <xf numFmtId="0" fontId="2" fillId="0" borderId="0" xfId="2" applyAlignment="1">
      <alignment horizontal="left" indent="1"/>
    </xf>
    <xf numFmtId="165" fontId="28" fillId="0" borderId="0" xfId="3" applyNumberFormat="1" applyFont="1" applyAlignment="1">
      <alignment horizontal="center" vertical="center"/>
    </xf>
    <xf numFmtId="165" fontId="5" fillId="0" borderId="1" xfId="3" applyNumberFormat="1" applyFont="1" applyBorder="1" applyAlignment="1">
      <alignment horizontal="center" vertical="center"/>
    </xf>
    <xf numFmtId="0" fontId="2" fillId="0" borderId="0" xfId="2" applyProtection="1">
      <protection hidden="1"/>
    </xf>
    <xf numFmtId="165" fontId="5" fillId="0" borderId="3" xfId="3" applyNumberFormat="1" applyFont="1" applyBorder="1"/>
    <xf numFmtId="0" fontId="25" fillId="0" borderId="0" xfId="2" applyFont="1"/>
    <xf numFmtId="165" fontId="2" fillId="3" borderId="0" xfId="3" applyNumberFormat="1" applyFill="1"/>
    <xf numFmtId="0" fontId="29" fillId="0" borderId="0" xfId="2" applyFont="1"/>
    <xf numFmtId="0" fontId="30" fillId="0" borderId="0" xfId="2" applyFont="1"/>
    <xf numFmtId="165" fontId="30" fillId="0" borderId="0" xfId="3" applyNumberFormat="1" applyFont="1"/>
    <xf numFmtId="165" fontId="29" fillId="0" borderId="0" xfId="3" applyNumberFormat="1" applyFont="1"/>
    <xf numFmtId="164" fontId="29" fillId="0" borderId="0" xfId="3" applyFont="1"/>
    <xf numFmtId="0" fontId="31" fillId="0" borderId="0" xfId="2" applyFont="1"/>
    <xf numFmtId="165" fontId="31" fillId="0" borderId="0" xfId="3" applyNumberFormat="1" applyFont="1"/>
    <xf numFmtId="165" fontId="25" fillId="0" borderId="0" xfId="3" applyNumberFormat="1" applyFont="1"/>
    <xf numFmtId="0" fontId="7" fillId="0" borderId="0" xfId="2" applyFont="1" applyAlignment="1">
      <alignment horizontal="center"/>
    </xf>
    <xf numFmtId="0" fontId="32" fillId="0" borderId="0" xfId="6" applyAlignment="1" applyProtection="1">
      <alignment horizontal="center"/>
    </xf>
    <xf numFmtId="165" fontId="6" fillId="0" borderId="0" xfId="3" applyNumberFormat="1" applyFont="1" applyAlignment="1">
      <alignment horizontal="left"/>
    </xf>
    <xf numFmtId="165" fontId="6" fillId="0" borderId="0" xfId="3" applyNumberFormat="1" applyFont="1" applyFill="1"/>
    <xf numFmtId="0" fontId="5" fillId="0" borderId="0" xfId="2" applyFont="1" applyFill="1"/>
    <xf numFmtId="164" fontId="3" fillId="0" borderId="0" xfId="3" applyFont="1" applyFill="1"/>
    <xf numFmtId="165" fontId="2" fillId="0" borderId="0" xfId="3" applyNumberFormat="1" applyFill="1" applyAlignment="1">
      <alignment horizontal="left"/>
    </xf>
    <xf numFmtId="0" fontId="6" fillId="0" borderId="0" xfId="2" applyFont="1" applyFill="1"/>
    <xf numFmtId="0" fontId="2" fillId="0" borderId="0" xfId="2" applyFill="1"/>
    <xf numFmtId="0" fontId="2" fillId="0" borderId="0" xfId="2" applyFill="1" applyAlignment="1">
      <alignment horizontal="center"/>
    </xf>
    <xf numFmtId="165" fontId="2" fillId="0" borderId="0" xfId="3" applyNumberFormat="1" applyFill="1"/>
    <xf numFmtId="0" fontId="8" fillId="0" borderId="0" xfId="2" applyFont="1" applyFill="1" applyAlignment="1">
      <alignment horizontal="center"/>
    </xf>
    <xf numFmtId="165" fontId="10" fillId="0" borderId="0" xfId="3" applyNumberFormat="1" applyFont="1" applyFill="1"/>
    <xf numFmtId="165" fontId="4" fillId="0" borderId="0" xfId="3" applyNumberFormat="1" applyFont="1" applyFill="1"/>
    <xf numFmtId="165" fontId="3" fillId="0" borderId="0" xfId="3" applyNumberFormat="1" applyFont="1" applyFill="1"/>
    <xf numFmtId="165" fontId="9" fillId="0" borderId="0" xfId="3" applyNumberFormat="1" applyFont="1" applyFill="1"/>
    <xf numFmtId="0" fontId="3" fillId="0" borderId="0" xfId="2" applyFont="1" applyFill="1"/>
    <xf numFmtId="0" fontId="4" fillId="0" borderId="0" xfId="2" applyFont="1" applyFill="1"/>
    <xf numFmtId="0" fontId="5" fillId="0" borderId="1" xfId="2" applyFont="1" applyFill="1" applyBorder="1"/>
    <xf numFmtId="0" fontId="2" fillId="0" borderId="1" xfId="2" applyFill="1" applyBorder="1"/>
    <xf numFmtId="165" fontId="2" fillId="0" borderId="1" xfId="3" applyNumberFormat="1" applyFill="1" applyBorder="1"/>
    <xf numFmtId="49" fontId="5" fillId="0" borderId="0" xfId="2" applyNumberFormat="1" applyFont="1" applyFill="1" applyAlignment="1">
      <alignment horizontal="left"/>
    </xf>
    <xf numFmtId="0" fontId="5" fillId="0" borderId="0" xfId="2" applyFont="1" applyFill="1" applyAlignment="1">
      <alignment vertical="center"/>
    </xf>
    <xf numFmtId="165" fontId="4" fillId="0" borderId="0" xfId="2" applyNumberFormat="1" applyFont="1" applyFill="1"/>
    <xf numFmtId="3" fontId="26" fillId="0" borderId="0" xfId="0" applyNumberFormat="1" applyFont="1" applyFill="1"/>
    <xf numFmtId="164" fontId="2" fillId="0" borderId="0" xfId="3" applyFill="1"/>
    <xf numFmtId="167" fontId="4" fillId="0" borderId="0" xfId="1" applyNumberFormat="1" applyFont="1" applyFill="1"/>
    <xf numFmtId="164" fontId="4" fillId="0" borderId="0" xfId="2" applyNumberFormat="1" applyFont="1" applyFill="1"/>
    <xf numFmtId="165" fontId="5" fillId="0" borderId="0" xfId="3" applyNumberFormat="1" applyFont="1" applyFill="1"/>
    <xf numFmtId="165" fontId="27" fillId="0" borderId="0" xfId="3" applyNumberFormat="1" applyFont="1" applyFill="1"/>
    <xf numFmtId="0" fontId="2" fillId="0" borderId="0" xfId="5" applyFill="1" applyAlignment="1">
      <alignment horizontal="left" wrapText="1"/>
    </xf>
    <xf numFmtId="0" fontId="2" fillId="0" borderId="0" xfId="2" applyFill="1" applyAlignment="1">
      <alignment horizontal="left"/>
    </xf>
    <xf numFmtId="165" fontId="2" fillId="0" borderId="0" xfId="2" applyNumberFormat="1" applyFill="1" applyAlignment="1">
      <alignment horizontal="left"/>
    </xf>
    <xf numFmtId="164" fontId="2" fillId="0" borderId="0" xfId="3" applyFill="1" applyAlignment="1">
      <alignment horizontal="left"/>
    </xf>
    <xf numFmtId="0" fontId="28" fillId="0" borderId="0" xfId="0" applyFont="1" applyAlignment="1" applyProtection="1">
      <alignment horizontal="center"/>
      <protection hidden="1"/>
    </xf>
    <xf numFmtId="164" fontId="6" fillId="0" borderId="0" xfId="3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Protection="1">
      <protection hidden="1"/>
    </xf>
    <xf numFmtId="165" fontId="16" fillId="0" borderId="0" xfId="3" applyNumberFormat="1" applyFont="1" applyFill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2" fillId="0" borderId="1" xfId="2" applyBorder="1" applyAlignment="1">
      <alignment horizontal="left"/>
    </xf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37" fontId="5" fillId="0" borderId="0" xfId="2" applyNumberFormat="1" applyFont="1" applyAlignment="1">
      <alignment horizontal="center" vertical="center" wrapText="1"/>
    </xf>
    <xf numFmtId="37" fontId="5" fillId="0" borderId="0" xfId="2" applyNumberFormat="1" applyFont="1" applyAlignment="1">
      <alignment horizontal="center"/>
    </xf>
    <xf numFmtId="0" fontId="2" fillId="0" borderId="0" xfId="2" applyAlignment="1">
      <alignment horizontal="center" vertical="center" wrapText="1"/>
    </xf>
    <xf numFmtId="165" fontId="2" fillId="0" borderId="0" xfId="3" applyNumberFormat="1" applyFill="1" applyAlignment="1">
      <alignment horizontal="right" vertical="center"/>
    </xf>
    <xf numFmtId="0" fontId="3" fillId="0" borderId="0" xfId="3" applyNumberFormat="1" applyFont="1"/>
    <xf numFmtId="165" fontId="33" fillId="0" borderId="0" xfId="3" applyNumberFormat="1" applyFont="1"/>
    <xf numFmtId="3" fontId="16" fillId="0" borderId="0" xfId="0" applyNumberFormat="1" applyFont="1"/>
    <xf numFmtId="43" fontId="8" fillId="0" borderId="0" xfId="2" applyNumberFormat="1" applyFont="1" applyFill="1" applyAlignment="1">
      <alignment horizontal="center"/>
    </xf>
    <xf numFmtId="0" fontId="15" fillId="0" borderId="0" xfId="2" applyFont="1" applyFill="1"/>
    <xf numFmtId="0" fontId="8" fillId="0" borderId="0" xfId="2" applyFont="1" applyFill="1"/>
    <xf numFmtId="0" fontId="13" fillId="0" borderId="0" xfId="2" applyFont="1" applyFill="1"/>
    <xf numFmtId="0" fontId="16" fillId="0" borderId="0" xfId="2" applyFont="1" applyFill="1"/>
    <xf numFmtId="0" fontId="17" fillId="0" borderId="0" xfId="2" applyFont="1" applyFill="1" applyAlignment="1">
      <alignment horizontal="center"/>
    </xf>
    <xf numFmtId="0" fontId="2" fillId="0" borderId="0" xfId="2" quotePrefix="1" applyFill="1"/>
    <xf numFmtId="0" fontId="8" fillId="0" borderId="0" xfId="2" quotePrefix="1" applyFont="1" applyFill="1"/>
    <xf numFmtId="0" fontId="8" fillId="0" borderId="0" xfId="2" quotePrefix="1" applyFont="1" applyFill="1" applyAlignment="1">
      <alignment horizontal="center"/>
    </xf>
    <xf numFmtId="0" fontId="19" fillId="0" borderId="0" xfId="2" applyFont="1" applyFill="1"/>
    <xf numFmtId="0" fontId="16" fillId="0" borderId="0" xfId="2" quotePrefix="1" applyFont="1" applyFill="1"/>
    <xf numFmtId="164" fontId="10" fillId="0" borderId="0" xfId="3" applyFont="1" applyFill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left"/>
    </xf>
    <xf numFmtId="0" fontId="5" fillId="0" borderId="0" xfId="2" applyFont="1" applyAlignment="1">
      <alignment horizontal="center" vertical="center" wrapText="1"/>
    </xf>
    <xf numFmtId="14" fontId="5" fillId="0" borderId="0" xfId="2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2" fillId="0" borderId="1" xfId="2" applyFill="1" applyBorder="1" applyAlignment="1">
      <alignment horizontal="left"/>
    </xf>
    <xf numFmtId="14" fontId="5" fillId="0" borderId="0" xfId="2" quotePrefix="1" applyNumberFormat="1" applyFont="1" applyAlignment="1">
      <alignment horizontal="center" vertical="center"/>
    </xf>
    <xf numFmtId="14" fontId="5" fillId="0" borderId="0" xfId="2" applyNumberFormat="1" applyFont="1" applyAlignment="1">
      <alignment horizontal="center" vertical="center"/>
    </xf>
    <xf numFmtId="0" fontId="5" fillId="0" borderId="0" xfId="2" applyNumberFormat="1" applyFont="1" applyAlignment="1">
      <alignment horizontal="center" vertical="center"/>
    </xf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/>
    </xf>
    <xf numFmtId="14" fontId="5" fillId="0" borderId="2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37" fontId="5" fillId="0" borderId="2" xfId="2" applyNumberFormat="1" applyFont="1" applyBorder="1" applyAlignment="1">
      <alignment horizontal="center" vertical="center" wrapText="1"/>
    </xf>
    <xf numFmtId="37" fontId="5" fillId="0" borderId="1" xfId="2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0" borderId="0" xfId="2" applyNumberFormat="1" applyFont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37" fontId="5" fillId="0" borderId="0" xfId="2" applyNumberFormat="1" applyFont="1" applyAlignment="1">
      <alignment horizontal="center"/>
    </xf>
    <xf numFmtId="0" fontId="2" fillId="0" borderId="0" xfId="2" applyAlignment="1">
      <alignment horizontal="center" vertical="center" wrapText="1"/>
    </xf>
    <xf numFmtId="0" fontId="5" fillId="0" borderId="0" xfId="2" applyFont="1" applyAlignment="1" applyProtection="1">
      <alignment horizontal="left" wrapText="1"/>
      <protection hidden="1"/>
    </xf>
    <xf numFmtId="0" fontId="5" fillId="0" borderId="0" xfId="2" applyFont="1" applyAlignment="1">
      <alignment horizontal="center" vertical="center"/>
    </xf>
  </cellXfs>
  <cellStyles count="7">
    <cellStyle name="Hiperlink" xfId="6" builtinId="8"/>
    <cellStyle name="Normal" xfId="0" builtinId="0"/>
    <cellStyle name="Normal 2" xfId="2" xr:uid="{93F1973A-449D-4CE6-8EA7-BA41BD074C87}"/>
    <cellStyle name="Normal_Quadros 2004" xfId="5" xr:uid="{1F396717-549A-4210-931B-2144898535A3}"/>
    <cellStyle name="Porcentagem 2" xfId="4" xr:uid="{6C6733C0-F9D3-4E65-BFE0-6A8769486EF5}"/>
    <cellStyle name="Vírgula" xfId="1" builtinId="3"/>
    <cellStyle name="Vírgula 2" xfId="3" xr:uid="{05C9207E-3839-4501-92AA-6DE4DAB794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907676</xdr:colOff>
      <xdr:row>0</xdr:row>
      <xdr:rowOff>56028</xdr:rowOff>
    </xdr:from>
    <xdr:to>
      <xdr:col>11</xdr:col>
      <xdr:colOff>170008</xdr:colOff>
      <xdr:row>2</xdr:row>
      <xdr:rowOff>171208</xdr:rowOff>
    </xdr:to>
    <xdr:pic>
      <xdr:nvPicPr>
        <xdr:cNvPr id="2" name="Imagem 6" descr="MARCA-DAGUA">
          <a:extLst>
            <a:ext uri="{FF2B5EF4-FFF2-40B4-BE49-F238E27FC236}">
              <a16:creationId xmlns:a16="http://schemas.microsoft.com/office/drawing/2014/main" id="{55ACDDF7-9FE3-439F-9F18-63E892669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3726" y="56028"/>
          <a:ext cx="1910282" cy="61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739589</xdr:colOff>
      <xdr:row>48</xdr:row>
      <xdr:rowOff>16658</xdr:rowOff>
    </xdr:from>
    <xdr:to>
      <xdr:col>7</xdr:col>
      <xdr:colOff>2087843</xdr:colOff>
      <xdr:row>53</xdr:row>
      <xdr:rowOff>1306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F539E61-8B0B-4EAC-AEB7-7B12580D5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0354" y="9160658"/>
          <a:ext cx="5031441" cy="11000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470648</xdr:colOff>
      <xdr:row>81</xdr:row>
      <xdr:rowOff>134470</xdr:rowOff>
    </xdr:from>
    <xdr:to>
      <xdr:col>5</xdr:col>
      <xdr:colOff>184898</xdr:colOff>
      <xdr:row>87</xdr:row>
      <xdr:rowOff>91477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17F865FB-1183-46B3-B605-C15853280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9950823"/>
          <a:ext cx="5031441" cy="11000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347379</xdr:colOff>
      <xdr:row>0</xdr:row>
      <xdr:rowOff>78440</xdr:rowOff>
    </xdr:from>
    <xdr:to>
      <xdr:col>6</xdr:col>
      <xdr:colOff>920797</xdr:colOff>
      <xdr:row>3</xdr:row>
      <xdr:rowOff>47944</xdr:rowOff>
    </xdr:to>
    <xdr:pic>
      <xdr:nvPicPr>
        <xdr:cNvPr id="79" name="Imagem 3" descr="MARCA-DAGUA">
          <a:extLst>
            <a:ext uri="{FF2B5EF4-FFF2-40B4-BE49-F238E27FC236}">
              <a16:creationId xmlns:a16="http://schemas.microsoft.com/office/drawing/2014/main" id="{6841DA64-CF8F-47E4-996D-7AC3D67E3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5761" y="78440"/>
          <a:ext cx="1850889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750792</xdr:colOff>
      <xdr:row>0</xdr:row>
      <xdr:rowOff>67234</xdr:rowOff>
    </xdr:from>
    <xdr:to>
      <xdr:col>8</xdr:col>
      <xdr:colOff>214830</xdr:colOff>
      <xdr:row>3</xdr:row>
      <xdr:rowOff>36738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28B072DD-64A0-4B03-9288-6E53AABB0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6767" y="67234"/>
          <a:ext cx="1826238" cy="598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459442</xdr:colOff>
      <xdr:row>33</xdr:row>
      <xdr:rowOff>11206</xdr:rowOff>
    </xdr:from>
    <xdr:to>
      <xdr:col>5</xdr:col>
      <xdr:colOff>180415</xdr:colOff>
      <xdr:row>38</xdr:row>
      <xdr:rowOff>158713</xdr:rowOff>
    </xdr:to>
    <xdr:pic>
      <xdr:nvPicPr>
        <xdr:cNvPr id="4" name="Imagem 4">
          <a:extLst>
            <a:ext uri="{FF2B5EF4-FFF2-40B4-BE49-F238E27FC236}">
              <a16:creationId xmlns:a16="http://schemas.microsoft.com/office/drawing/2014/main" id="{2F0E81C6-05BC-40CF-9EE6-C5CFBE734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471" y="4717677"/>
          <a:ext cx="5031441" cy="11000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0</xdr:row>
      <xdr:rowOff>9525</xdr:rowOff>
    </xdr:from>
    <xdr:to>
      <xdr:col>7</xdr:col>
      <xdr:colOff>0</xdr:colOff>
      <xdr:row>2</xdr:row>
      <xdr:rowOff>122464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7059932D-B0AD-4592-B99E-16518122E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9525"/>
          <a:ext cx="183968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790575</xdr:colOff>
      <xdr:row>70</xdr:row>
      <xdr:rowOff>142875</xdr:rowOff>
    </xdr:from>
    <xdr:to>
      <xdr:col>4</xdr:col>
      <xdr:colOff>268941</xdr:colOff>
      <xdr:row>76</xdr:row>
      <xdr:rowOff>99882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88521A9-57EB-4588-ABAC-245D558F5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2620625"/>
          <a:ext cx="5031441" cy="11000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0</xdr:row>
      <xdr:rowOff>66675</xdr:rowOff>
    </xdr:from>
    <xdr:to>
      <xdr:col>14</xdr:col>
      <xdr:colOff>858610</xdr:colOff>
      <xdr:row>4</xdr:row>
      <xdr:rowOff>27214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D702CD55-9EB2-4487-B4A4-710B4A700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24850" y="66675"/>
          <a:ext cx="183968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1619250</xdr:colOff>
      <xdr:row>55</xdr:row>
      <xdr:rowOff>28575</xdr:rowOff>
    </xdr:from>
    <xdr:to>
      <xdr:col>12</xdr:col>
      <xdr:colOff>183216</xdr:colOff>
      <xdr:row>60</xdr:row>
      <xdr:rowOff>176082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1A3845D-F4DF-4E55-BA90-26AE1DAEE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9150" y="8632825"/>
          <a:ext cx="5345766" cy="11000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3E836C6-C486-4C6E-A430-D23803D9250D}"/>
            </a:ext>
          </a:extLst>
        </xdr:cNvPr>
        <xdr:cNvSpPr txBox="1">
          <a:spLocks noChangeArrowheads="1"/>
        </xdr:cNvSpPr>
      </xdr:nvSpPr>
      <xdr:spPr bwMode="auto">
        <a:xfrm>
          <a:off x="3314700" y="0"/>
          <a:ext cx="3695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Jorge Otoch Junior                                                                                       José Rêgo Filho                                                         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Diretor Adm. Financeiro                                                                            Diretor Presidente                                                  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                                                      Alyne Valentim Muniz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                                                Contadora CRC-CE 14.700/O-5 </a:t>
          </a:r>
        </a:p>
      </xdr:txBody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DD838269-101B-4C5E-ADA1-062C99870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1040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0</xdr:row>
      <xdr:rowOff>0</xdr:rowOff>
    </xdr:from>
    <xdr:to>
      <xdr:col>1</xdr:col>
      <xdr:colOff>447675</xdr:colOff>
      <xdr:row>0</xdr:row>
      <xdr:rowOff>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632A273E-FDB9-4B02-85FA-457BC1325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b="14444"/>
        <a:stretch>
          <a:fillRect/>
        </a:stretch>
      </xdr:blipFill>
      <xdr:spPr bwMode="auto">
        <a:xfrm>
          <a:off x="123825" y="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83341</xdr:colOff>
      <xdr:row>0</xdr:row>
      <xdr:rowOff>0</xdr:rowOff>
    </xdr:from>
    <xdr:to>
      <xdr:col>9</xdr:col>
      <xdr:colOff>0</xdr:colOff>
      <xdr:row>3</xdr:row>
      <xdr:rowOff>36739</xdr:rowOff>
    </xdr:to>
    <xdr:pic>
      <xdr:nvPicPr>
        <xdr:cNvPr id="5" name="Imagem 4" descr="MARCA-DAGUA">
          <a:extLst>
            <a:ext uri="{FF2B5EF4-FFF2-40B4-BE49-F238E27FC236}">
              <a16:creationId xmlns:a16="http://schemas.microsoft.com/office/drawing/2014/main" id="{760C84C8-F078-4554-A81B-9FCF08C58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791" y="0"/>
          <a:ext cx="1802609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1238250</xdr:colOff>
      <xdr:row>66</xdr:row>
      <xdr:rowOff>35718</xdr:rowOff>
    </xdr:from>
    <xdr:to>
      <xdr:col>7</xdr:col>
      <xdr:colOff>280847</xdr:colOff>
      <xdr:row>71</xdr:row>
      <xdr:rowOff>183225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AAEDE788-02C5-4D2F-9631-B694295B5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219" y="12203906"/>
          <a:ext cx="5031441" cy="11000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erticegas-my.sharepoint.com/personal/taianny_vale_cegas_com_br/Documents/Encerramento/Base%20Df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BALANÇO"/>
      <sheetName val="DRE"/>
      <sheetName val="DRA"/>
      <sheetName val="DMPL"/>
      <sheetName val="DFC"/>
      <sheetName val="DVA"/>
      <sheetName val="Notas"/>
      <sheetName val="Nota complementar Risco"/>
      <sheetName val="subvenções"/>
      <sheetName val="Planilha2"/>
      <sheetName val="Planilha3"/>
      <sheetName val="MAPP Balanço"/>
      <sheetName val="MAPP DRE"/>
      <sheetName val="BASE DE DADOS"/>
      <sheetName val="dfc dinâmica 2018"/>
      <sheetName val="bp31032018"/>
      <sheetName val="bp30062018"/>
      <sheetName val="bp30092018"/>
      <sheetName val="MAPP Balanço 201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>
        <row r="69">
          <cell r="C69">
            <v>1110</v>
          </cell>
        </row>
        <row r="72">
          <cell r="H72">
            <v>47962</v>
          </cell>
        </row>
        <row r="232">
          <cell r="C232">
            <v>43892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>
        <row r="20">
          <cell r="G20">
            <v>7870523.2300000004</v>
          </cell>
        </row>
        <row r="21">
          <cell r="G21">
            <v>72086780</v>
          </cell>
        </row>
        <row r="26">
          <cell r="G26">
            <v>16068985.75</v>
          </cell>
        </row>
        <row r="27">
          <cell r="G27">
            <v>48549408.359999999</v>
          </cell>
        </row>
        <row r="28">
          <cell r="G28">
            <v>1352446.68</v>
          </cell>
        </row>
        <row r="31">
          <cell r="G31">
            <v>82736139.639999986</v>
          </cell>
        </row>
        <row r="32">
          <cell r="G32">
            <v>1184.1199999999999</v>
          </cell>
        </row>
        <row r="33">
          <cell r="G33">
            <v>11145921.960000001</v>
          </cell>
        </row>
      </sheetData>
      <sheetData sheetId="13">
        <row r="8">
          <cell r="I8">
            <v>385244676.71000004</v>
          </cell>
        </row>
        <row r="20">
          <cell r="E20">
            <v>-170000</v>
          </cell>
          <cell r="I20">
            <v>-50000</v>
          </cell>
        </row>
        <row r="26">
          <cell r="E26">
            <v>60853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C010-FAC9-401E-AA65-865FE01F390F}">
  <sheetPr>
    <tabColor rgb="FF00B0F0"/>
    <pageSetUpPr fitToPage="1"/>
  </sheetPr>
  <dimension ref="A3:CH56"/>
  <sheetViews>
    <sheetView showGridLines="0" tabSelected="1" zoomScale="85" zoomScaleNormal="85" zoomScaleSheetLayoutView="100" workbookViewId="0">
      <selection activeCell="D16" sqref="D16"/>
    </sheetView>
  </sheetViews>
  <sheetFormatPr defaultColWidth="11.453125" defaultRowHeight="18" x14ac:dyDescent="0.5"/>
  <cols>
    <col min="1" max="1" width="2" style="1" customWidth="1"/>
    <col min="2" max="2" width="42.7265625" style="2" customWidth="1"/>
    <col min="3" max="3" width="15.81640625" style="2" customWidth="1"/>
    <col min="4" max="4" width="17.26953125" style="3" customWidth="1"/>
    <col min="5" max="5" width="15.26953125" style="3" bestFit="1" customWidth="1"/>
    <col min="6" max="6" width="5.81640625" style="5" customWidth="1"/>
    <col min="7" max="7" width="1.7265625" style="6" customWidth="1"/>
    <col min="8" max="8" width="42" style="6" customWidth="1"/>
    <col min="9" max="9" width="11.81640625" style="6" customWidth="1"/>
    <col min="10" max="10" width="20.453125" style="6" customWidth="1"/>
    <col min="11" max="11" width="19.26953125" style="6" customWidth="1"/>
    <col min="12" max="12" width="19.81640625" style="6" bestFit="1" customWidth="1"/>
    <col min="13" max="13" width="18.26953125" style="6" bestFit="1" customWidth="1"/>
    <col min="14" max="14" width="18.81640625" style="6" bestFit="1" customWidth="1"/>
    <col min="15" max="15" width="15.453125" style="6" bestFit="1" customWidth="1"/>
    <col min="16" max="17" width="18.81640625" style="6" bestFit="1" customWidth="1"/>
    <col min="18" max="86" width="11.453125" style="6"/>
    <col min="87" max="16384" width="11.453125" style="1"/>
  </cols>
  <sheetData>
    <row r="3" spans="1:17" x14ac:dyDescent="0.5">
      <c r="E3" s="4"/>
    </row>
    <row r="4" spans="1:17" ht="15" customHeight="1" x14ac:dyDescent="0.5">
      <c r="A4" s="156" t="s">
        <v>0</v>
      </c>
      <c r="B4" s="156"/>
      <c r="C4" s="156"/>
      <c r="D4" s="156"/>
      <c r="E4" s="156"/>
      <c r="F4" s="7"/>
      <c r="G4" s="8"/>
      <c r="H4" s="8"/>
      <c r="I4" s="8"/>
      <c r="J4" s="8"/>
      <c r="K4" s="8"/>
    </row>
    <row r="5" spans="1:17" ht="15" customHeight="1" x14ac:dyDescent="0.5">
      <c r="A5" s="131" t="s">
        <v>1</v>
      </c>
      <c r="B5" s="131"/>
      <c r="C5" s="131"/>
      <c r="D5" s="131"/>
      <c r="E5" s="131"/>
      <c r="F5" s="7"/>
      <c r="G5" s="8"/>
      <c r="H5" s="8"/>
      <c r="I5" s="8"/>
      <c r="J5" s="8"/>
      <c r="K5" s="8"/>
    </row>
    <row r="6" spans="1:17" ht="15" customHeight="1" x14ac:dyDescent="0.5">
      <c r="A6" s="157" t="s">
        <v>2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</row>
    <row r="7" spans="1:17" ht="15" customHeight="1" x14ac:dyDescent="0.5">
      <c r="A7" s="158" t="s">
        <v>3</v>
      </c>
      <c r="B7" s="158"/>
      <c r="C7" s="158"/>
      <c r="D7" s="158"/>
      <c r="E7" s="158"/>
      <c r="F7" s="9"/>
      <c r="G7" s="10"/>
      <c r="H7" s="10"/>
      <c r="I7" s="10"/>
      <c r="J7" s="11"/>
      <c r="K7" s="11"/>
    </row>
    <row r="8" spans="1:17" ht="15" customHeight="1" x14ac:dyDescent="0.5">
      <c r="A8" s="12"/>
      <c r="B8" s="13"/>
      <c r="C8" s="13"/>
      <c r="D8" s="14"/>
      <c r="E8" s="14"/>
      <c r="F8" s="7"/>
      <c r="G8" s="8"/>
      <c r="H8" s="8"/>
      <c r="I8" s="8"/>
      <c r="J8" s="8"/>
      <c r="K8" s="8"/>
    </row>
    <row r="9" spans="1:17" ht="15" customHeight="1" x14ac:dyDescent="0.5">
      <c r="A9" s="15" t="s">
        <v>4</v>
      </c>
      <c r="B9" s="15"/>
      <c r="C9" s="159" t="s">
        <v>5</v>
      </c>
      <c r="D9" s="160">
        <v>43830</v>
      </c>
      <c r="E9" s="160">
        <v>43465</v>
      </c>
      <c r="F9" s="94"/>
      <c r="G9" s="95" t="s">
        <v>6</v>
      </c>
      <c r="H9" s="95"/>
      <c r="I9" s="161" t="s">
        <v>5</v>
      </c>
      <c r="J9" s="160">
        <v>43830</v>
      </c>
      <c r="K9" s="160">
        <v>43465</v>
      </c>
      <c r="L9" s="96"/>
    </row>
    <row r="10" spans="1:17" ht="15" customHeight="1" x14ac:dyDescent="0.5">
      <c r="A10" s="15"/>
      <c r="B10" s="15"/>
      <c r="C10" s="159" t="s">
        <v>7</v>
      </c>
      <c r="D10" s="161"/>
      <c r="E10" s="161"/>
      <c r="F10" s="94"/>
      <c r="G10" s="95"/>
      <c r="H10" s="95"/>
      <c r="I10" s="161" t="s">
        <v>7</v>
      </c>
      <c r="J10" s="161"/>
      <c r="K10" s="161"/>
      <c r="L10" s="96"/>
    </row>
    <row r="11" spans="1:17" ht="15" customHeight="1" x14ac:dyDescent="0.5">
      <c r="A11" s="12"/>
      <c r="B11" s="16"/>
      <c r="C11" s="17"/>
      <c r="D11" s="97"/>
      <c r="E11" s="97"/>
      <c r="F11" s="97"/>
      <c r="G11" s="98"/>
      <c r="H11" s="99"/>
      <c r="I11" s="100"/>
      <c r="J11" s="101"/>
      <c r="K11" s="101"/>
      <c r="L11" s="96"/>
    </row>
    <row r="12" spans="1:17" ht="15" customHeight="1" x14ac:dyDescent="0.5">
      <c r="A12" s="15" t="s">
        <v>8</v>
      </c>
      <c r="B12" s="16"/>
      <c r="C12" s="20"/>
      <c r="D12" s="19"/>
      <c r="F12" s="21"/>
      <c r="G12" s="15" t="s">
        <v>8</v>
      </c>
      <c r="H12" s="16"/>
      <c r="I12" s="18"/>
      <c r="L12" s="22"/>
      <c r="M12" s="21"/>
      <c r="N12" s="22"/>
      <c r="P12" s="22"/>
      <c r="Q12" s="22"/>
    </row>
    <row r="13" spans="1:17" ht="8.15" customHeight="1" x14ac:dyDescent="0.5">
      <c r="A13" s="12"/>
      <c r="B13" s="15"/>
      <c r="C13" s="20"/>
      <c r="D13" s="21"/>
      <c r="E13" s="21"/>
      <c r="F13" s="21"/>
      <c r="G13" s="12"/>
      <c r="H13" s="15"/>
      <c r="I13" s="132"/>
      <c r="J13" s="21"/>
      <c r="K13" s="21"/>
      <c r="L13" s="22"/>
      <c r="M13" s="21"/>
      <c r="N13" s="22"/>
      <c r="P13" s="22"/>
      <c r="Q13" s="22"/>
    </row>
    <row r="14" spans="1:17" ht="15" customHeight="1" x14ac:dyDescent="0.5">
      <c r="A14" s="12"/>
      <c r="B14" s="16" t="s">
        <v>9</v>
      </c>
      <c r="C14" s="102" t="s">
        <v>227</v>
      </c>
      <c r="D14" s="101">
        <v>136540</v>
      </c>
      <c r="E14" s="101">
        <v>122215</v>
      </c>
      <c r="F14" s="101"/>
      <c r="G14" s="98"/>
      <c r="H14" s="99" t="s">
        <v>10</v>
      </c>
      <c r="I14" s="102" t="s">
        <v>237</v>
      </c>
      <c r="J14" s="101">
        <v>80233</v>
      </c>
      <c r="K14" s="101">
        <v>31453</v>
      </c>
      <c r="L14" s="23"/>
      <c r="M14" s="19"/>
      <c r="N14" s="19"/>
      <c r="P14" s="19"/>
      <c r="Q14" s="19"/>
    </row>
    <row r="15" spans="1:17" ht="15" customHeight="1" x14ac:dyDescent="0.5">
      <c r="A15" s="12"/>
      <c r="B15" s="16" t="s">
        <v>11</v>
      </c>
      <c r="C15" s="102" t="s">
        <v>12</v>
      </c>
      <c r="D15" s="101">
        <v>0</v>
      </c>
      <c r="E15" s="101">
        <v>4684</v>
      </c>
      <c r="F15" s="101"/>
      <c r="G15" s="98"/>
      <c r="H15" s="99" t="s">
        <v>13</v>
      </c>
      <c r="I15" s="102" t="s">
        <v>233</v>
      </c>
      <c r="J15" s="101">
        <v>8844</v>
      </c>
      <c r="K15" s="101">
        <v>19527</v>
      </c>
      <c r="L15" s="23"/>
      <c r="M15" s="19"/>
      <c r="N15" s="19"/>
      <c r="P15" s="19"/>
      <c r="Q15" s="19"/>
    </row>
    <row r="16" spans="1:17" ht="15" customHeight="1" x14ac:dyDescent="0.5">
      <c r="A16" s="12"/>
      <c r="B16" s="16" t="s">
        <v>14</v>
      </c>
      <c r="C16" s="102" t="s">
        <v>15</v>
      </c>
      <c r="D16" s="101">
        <v>71256</v>
      </c>
      <c r="E16" s="101">
        <v>20005</v>
      </c>
      <c r="F16" s="101"/>
      <c r="G16" s="98"/>
      <c r="H16" s="99" t="s">
        <v>16</v>
      </c>
      <c r="I16" s="102"/>
      <c r="J16" s="101">
        <v>2744</v>
      </c>
      <c r="K16" s="101">
        <v>2415</v>
      </c>
      <c r="L16" s="23"/>
      <c r="M16" s="19"/>
      <c r="N16" s="19"/>
      <c r="P16" s="19"/>
      <c r="Q16" s="19"/>
    </row>
    <row r="17" spans="1:17" ht="15" customHeight="1" x14ac:dyDescent="0.5">
      <c r="A17" s="12"/>
      <c r="B17" s="16" t="s">
        <v>17</v>
      </c>
      <c r="C17" s="102" t="s">
        <v>235</v>
      </c>
      <c r="D17" s="101">
        <v>21</v>
      </c>
      <c r="E17" s="101">
        <v>1818</v>
      </c>
      <c r="F17" s="101"/>
      <c r="G17" s="98"/>
      <c r="H17" s="99" t="s">
        <v>18</v>
      </c>
      <c r="I17" s="102"/>
      <c r="J17" s="101">
        <v>73</v>
      </c>
      <c r="K17" s="101">
        <v>520</v>
      </c>
      <c r="L17" s="23"/>
      <c r="M17" s="19"/>
      <c r="N17" s="19"/>
      <c r="P17" s="19"/>
      <c r="Q17" s="19"/>
    </row>
    <row r="18" spans="1:17" ht="15" customHeight="1" x14ac:dyDescent="0.5">
      <c r="A18" s="12"/>
      <c r="B18" s="16" t="s">
        <v>19</v>
      </c>
      <c r="C18" s="102" t="s">
        <v>20</v>
      </c>
      <c r="D18" s="101">
        <v>854</v>
      </c>
      <c r="E18" s="101">
        <v>668</v>
      </c>
      <c r="F18" s="101"/>
      <c r="G18" s="98"/>
      <c r="H18" s="99" t="s">
        <v>21</v>
      </c>
      <c r="I18" s="102" t="s">
        <v>234</v>
      </c>
      <c r="J18" s="101">
        <v>96</v>
      </c>
      <c r="K18" s="101">
        <v>43</v>
      </c>
      <c r="L18" s="23"/>
      <c r="M18" s="19"/>
      <c r="N18" s="19"/>
      <c r="P18" s="19"/>
      <c r="Q18" s="19"/>
    </row>
    <row r="19" spans="1:17" ht="15" customHeight="1" x14ac:dyDescent="0.5">
      <c r="A19" s="12"/>
      <c r="B19" s="16" t="s">
        <v>23</v>
      </c>
      <c r="C19" s="102" t="s">
        <v>24</v>
      </c>
      <c r="D19" s="101">
        <v>2112</v>
      </c>
      <c r="E19" s="101">
        <v>138</v>
      </c>
      <c r="F19" s="101"/>
      <c r="G19" s="98"/>
      <c r="H19" s="99" t="s">
        <v>25</v>
      </c>
      <c r="I19" s="102" t="s">
        <v>30</v>
      </c>
      <c r="J19" s="101">
        <v>6395</v>
      </c>
      <c r="K19" s="101">
        <v>5681</v>
      </c>
      <c r="L19" s="23"/>
      <c r="M19" s="19"/>
      <c r="N19" s="19"/>
      <c r="P19" s="19"/>
      <c r="Q19" s="19"/>
    </row>
    <row r="20" spans="1:17" ht="15" customHeight="1" x14ac:dyDescent="0.5">
      <c r="A20" s="12"/>
      <c r="B20" s="16" t="s">
        <v>27</v>
      </c>
      <c r="C20" s="102" t="s">
        <v>28</v>
      </c>
      <c r="D20" s="101">
        <v>9</v>
      </c>
      <c r="E20" s="101">
        <v>4717</v>
      </c>
      <c r="F20" s="101"/>
      <c r="G20" s="98"/>
      <c r="H20" s="99" t="s">
        <v>29</v>
      </c>
      <c r="I20" s="102" t="s">
        <v>60</v>
      </c>
      <c r="J20" s="101">
        <v>1555</v>
      </c>
      <c r="K20" s="101">
        <v>1079</v>
      </c>
      <c r="L20" s="23"/>
      <c r="M20" s="19"/>
      <c r="N20" s="19"/>
      <c r="P20" s="19"/>
      <c r="Q20" s="19"/>
    </row>
    <row r="21" spans="1:17" ht="15" customHeight="1" x14ac:dyDescent="0.5">
      <c r="A21" s="12"/>
      <c r="B21" s="16" t="s">
        <v>31</v>
      </c>
      <c r="C21" s="102" t="s">
        <v>32</v>
      </c>
      <c r="D21" s="101">
        <v>401</v>
      </c>
      <c r="E21" s="101">
        <v>379</v>
      </c>
      <c r="F21" s="101"/>
      <c r="G21" s="98"/>
      <c r="H21" s="99" t="s">
        <v>33</v>
      </c>
      <c r="I21" s="102" t="s">
        <v>230</v>
      </c>
      <c r="J21" s="101">
        <v>5212</v>
      </c>
      <c r="K21" s="101">
        <v>10736</v>
      </c>
      <c r="L21" s="23"/>
      <c r="M21" s="19"/>
      <c r="N21" s="19"/>
      <c r="O21" s="19"/>
      <c r="P21" s="19"/>
      <c r="Q21" s="19"/>
    </row>
    <row r="22" spans="1:17" ht="15" customHeight="1" x14ac:dyDescent="0.5">
      <c r="A22" s="12"/>
      <c r="B22" s="16" t="s">
        <v>34</v>
      </c>
      <c r="C22" s="102"/>
      <c r="D22" s="101">
        <v>175</v>
      </c>
      <c r="E22" s="101">
        <v>95</v>
      </c>
      <c r="F22" s="101"/>
      <c r="G22" s="98"/>
      <c r="H22" s="99" t="s">
        <v>35</v>
      </c>
      <c r="I22" s="102" t="s">
        <v>26</v>
      </c>
      <c r="J22" s="101">
        <v>7</v>
      </c>
      <c r="K22" s="101">
        <v>6</v>
      </c>
      <c r="L22" s="23"/>
      <c r="M22" s="19"/>
      <c r="N22" s="19"/>
      <c r="P22" s="19"/>
      <c r="Q22" s="19"/>
    </row>
    <row r="23" spans="1:17" ht="16.5" customHeight="1" x14ac:dyDescent="0.5">
      <c r="A23" s="12"/>
      <c r="B23" s="15" t="s">
        <v>37</v>
      </c>
      <c r="C23" s="102"/>
      <c r="D23" s="103">
        <f>SUM(D13:D22)</f>
        <v>211368</v>
      </c>
      <c r="E23" s="103">
        <f>SUM(E13:E22)</f>
        <v>154719</v>
      </c>
      <c r="F23" s="101"/>
      <c r="G23" s="98"/>
      <c r="H23" s="99" t="s">
        <v>38</v>
      </c>
      <c r="I23" s="102" t="s">
        <v>36</v>
      </c>
      <c r="J23" s="101">
        <v>1319</v>
      </c>
      <c r="K23" s="101">
        <v>1418</v>
      </c>
      <c r="L23" s="23"/>
      <c r="M23" s="19"/>
      <c r="N23" s="19"/>
      <c r="P23" s="19"/>
      <c r="Q23" s="19"/>
    </row>
    <row r="24" spans="1:17" ht="17.25" customHeight="1" x14ac:dyDescent="0.5">
      <c r="A24" s="12"/>
      <c r="C24" s="108"/>
      <c r="D24" s="104"/>
      <c r="E24" s="104"/>
      <c r="F24" s="105"/>
      <c r="G24" s="96"/>
      <c r="H24" s="95" t="s">
        <v>39</v>
      </c>
      <c r="I24" s="102"/>
      <c r="J24" s="106">
        <f>SUM(J14:J23)</f>
        <v>106478</v>
      </c>
      <c r="K24" s="106">
        <f>SUM(K14:K23)</f>
        <v>72878</v>
      </c>
      <c r="L24" s="22"/>
      <c r="M24" s="19"/>
      <c r="N24" s="22"/>
      <c r="P24" s="22"/>
      <c r="Q24" s="22"/>
    </row>
    <row r="25" spans="1:17" ht="17.25" customHeight="1" x14ac:dyDescent="0.5">
      <c r="A25" s="12"/>
      <c r="C25" s="108"/>
      <c r="D25" s="104"/>
      <c r="E25" s="104"/>
      <c r="F25" s="105"/>
      <c r="G25" s="96"/>
      <c r="H25" s="95"/>
      <c r="I25" s="102"/>
      <c r="J25" s="106"/>
      <c r="K25" s="106"/>
      <c r="L25" s="22"/>
      <c r="M25" s="19"/>
      <c r="N25" s="22"/>
      <c r="P25" s="22"/>
      <c r="Q25" s="22"/>
    </row>
    <row r="26" spans="1:17" x14ac:dyDescent="0.5">
      <c r="A26" s="15" t="s">
        <v>40</v>
      </c>
      <c r="B26" s="12"/>
      <c r="C26" s="144"/>
      <c r="D26" s="107"/>
      <c r="E26" s="107"/>
      <c r="F26" s="101"/>
      <c r="G26" s="95" t="s">
        <v>40</v>
      </c>
      <c r="H26" s="99"/>
      <c r="I26" s="102"/>
      <c r="J26" s="96"/>
      <c r="K26" s="96"/>
      <c r="L26" s="22"/>
      <c r="M26" s="19"/>
      <c r="N26" s="22"/>
      <c r="P26" s="22"/>
      <c r="Q26" s="22"/>
    </row>
    <row r="27" spans="1:17" ht="15" customHeight="1" x14ac:dyDescent="0.5">
      <c r="A27" s="16"/>
      <c r="B27" s="16"/>
      <c r="C27" s="102"/>
      <c r="D27" s="101"/>
      <c r="E27" s="101"/>
      <c r="F27" s="106"/>
      <c r="G27" s="96"/>
      <c r="H27" s="96"/>
      <c r="I27" s="96"/>
      <c r="J27" s="96"/>
      <c r="K27" s="96"/>
      <c r="L27" s="22"/>
      <c r="M27" s="21"/>
      <c r="N27" s="22"/>
      <c r="P27" s="22"/>
      <c r="Q27" s="22"/>
    </row>
    <row r="28" spans="1:17" x14ac:dyDescent="0.5">
      <c r="A28" s="16"/>
      <c r="B28" s="16" t="s">
        <v>41</v>
      </c>
      <c r="C28" s="102" t="s">
        <v>12</v>
      </c>
      <c r="D28" s="130">
        <f>ROUND('[1]MAPP Balanço'!G20/1000,0)</f>
        <v>7871</v>
      </c>
      <c r="E28" s="101">
        <v>3800</v>
      </c>
      <c r="F28" s="106"/>
      <c r="G28" s="98"/>
      <c r="H28" s="99" t="s">
        <v>13</v>
      </c>
      <c r="I28" s="102" t="s">
        <v>233</v>
      </c>
      <c r="J28" s="101">
        <v>51018</v>
      </c>
      <c r="K28" s="101">
        <v>34029</v>
      </c>
      <c r="L28" s="23"/>
      <c r="M28" s="19"/>
      <c r="N28" s="22"/>
      <c r="P28" s="22"/>
      <c r="Q28" s="22"/>
    </row>
    <row r="29" spans="1:17" x14ac:dyDescent="0.5">
      <c r="A29" s="16"/>
      <c r="B29" s="16" t="s">
        <v>42</v>
      </c>
      <c r="C29" s="102" t="s">
        <v>15</v>
      </c>
      <c r="D29" s="130">
        <f>ROUND('[1]MAPP Balanço'!G21/1000,0)-D30-[1]Notas!H72</f>
        <v>23015</v>
      </c>
      <c r="E29" s="101">
        <v>9396</v>
      </c>
      <c r="F29" s="106"/>
      <c r="G29" s="98"/>
      <c r="H29" s="99" t="s">
        <v>33</v>
      </c>
      <c r="I29" s="102" t="s">
        <v>236</v>
      </c>
      <c r="J29" s="101">
        <v>80149</v>
      </c>
      <c r="K29" s="101">
        <v>53605</v>
      </c>
      <c r="L29" s="23"/>
      <c r="M29" s="19"/>
      <c r="N29" s="19"/>
      <c r="P29" s="19"/>
      <c r="Q29" s="19"/>
    </row>
    <row r="30" spans="1:17" ht="15" customHeight="1" x14ac:dyDescent="0.5">
      <c r="A30" s="16"/>
      <c r="B30" s="16" t="s">
        <v>43</v>
      </c>
      <c r="C30" s="102" t="s">
        <v>235</v>
      </c>
      <c r="D30" s="101">
        <f>[1]Notas!C69</f>
        <v>1110</v>
      </c>
      <c r="E30" s="101">
        <v>14626</v>
      </c>
      <c r="F30" s="101"/>
      <c r="G30" s="98"/>
      <c r="H30" s="99" t="s">
        <v>35</v>
      </c>
      <c r="I30" s="102" t="s">
        <v>26</v>
      </c>
      <c r="J30" s="101">
        <v>47685</v>
      </c>
      <c r="K30" s="101">
        <v>43311</v>
      </c>
      <c r="L30" s="23"/>
      <c r="M30" s="19"/>
      <c r="N30" s="19"/>
      <c r="P30" s="19"/>
      <c r="Q30" s="19"/>
    </row>
    <row r="31" spans="1:17" ht="15" customHeight="1" x14ac:dyDescent="0.5">
      <c r="A31" s="16"/>
      <c r="B31" s="16" t="s">
        <v>44</v>
      </c>
      <c r="C31" s="102" t="s">
        <v>24</v>
      </c>
      <c r="D31" s="130">
        <f>ROUND('[1]MAPP Balanço'!G26/1000,0)</f>
        <v>16069</v>
      </c>
      <c r="E31" s="101">
        <v>14534</v>
      </c>
      <c r="F31" s="101"/>
      <c r="G31" s="98"/>
      <c r="H31" s="99" t="s">
        <v>45</v>
      </c>
      <c r="I31" s="102" t="s">
        <v>36</v>
      </c>
      <c r="J31" s="101">
        <v>217</v>
      </c>
      <c r="K31" s="101">
        <v>267</v>
      </c>
      <c r="L31" s="23"/>
      <c r="M31" s="19"/>
      <c r="N31" s="19"/>
      <c r="P31" s="19"/>
      <c r="Q31" s="19"/>
    </row>
    <row r="32" spans="1:17" ht="15" customHeight="1" x14ac:dyDescent="0.5">
      <c r="B32" s="16" t="s">
        <v>46</v>
      </c>
      <c r="C32" s="102" t="s">
        <v>47</v>
      </c>
      <c r="D32" s="130">
        <f>ROUND('[1]MAPP Balanço'!G27/1000,0)</f>
        <v>48549</v>
      </c>
      <c r="E32" s="101">
        <v>44013</v>
      </c>
      <c r="F32" s="101"/>
      <c r="G32" s="107"/>
      <c r="H32" s="95" t="s">
        <v>48</v>
      </c>
      <c r="I32" s="96"/>
      <c r="J32" s="106">
        <f>SUM(J28:J31)</f>
        <v>179069</v>
      </c>
      <c r="K32" s="106">
        <f>SUM(K28:K31)</f>
        <v>131212</v>
      </c>
      <c r="L32" s="23"/>
      <c r="M32" s="19"/>
      <c r="N32" s="19"/>
      <c r="P32" s="19"/>
      <c r="Q32" s="19"/>
    </row>
    <row r="33" spans="1:86" ht="15" customHeight="1" x14ac:dyDescent="0.5">
      <c r="B33" s="16" t="s">
        <v>49</v>
      </c>
      <c r="C33" s="102" t="s">
        <v>28</v>
      </c>
      <c r="D33" s="101">
        <f>ROUND('[1]MAPP Balanço'!G31/1000,0)-[1]Notas!C232</f>
        <v>38844</v>
      </c>
      <c r="E33" s="101">
        <v>25944</v>
      </c>
      <c r="F33" s="101"/>
      <c r="G33" s="99"/>
      <c r="H33" s="96"/>
      <c r="I33" s="96"/>
      <c r="J33" s="96"/>
      <c r="K33" s="96"/>
      <c r="L33" s="23"/>
      <c r="M33" s="19"/>
      <c r="N33" s="22"/>
      <c r="P33" s="22"/>
      <c r="Q33" s="22"/>
    </row>
    <row r="34" spans="1:86" ht="15" customHeight="1" x14ac:dyDescent="0.5">
      <c r="A34" s="16"/>
      <c r="B34" s="16" t="s">
        <v>228</v>
      </c>
      <c r="C34" s="102" t="s">
        <v>50</v>
      </c>
      <c r="D34" s="130">
        <f>ROUND('[1]MAPP Balanço'!G28/1000,0)</f>
        <v>1352</v>
      </c>
      <c r="E34" s="101">
        <v>1573</v>
      </c>
      <c r="F34" s="101"/>
      <c r="G34" s="95" t="s">
        <v>51</v>
      </c>
      <c r="H34" s="96"/>
      <c r="I34" s="96"/>
      <c r="J34" s="106">
        <f>J24+J32</f>
        <v>285547</v>
      </c>
      <c r="K34" s="106">
        <f>K24+K32</f>
        <v>204090</v>
      </c>
      <c r="L34" s="23"/>
      <c r="M34" s="19"/>
      <c r="N34" s="22"/>
      <c r="P34" s="22"/>
      <c r="Q34" s="22"/>
    </row>
    <row r="35" spans="1:86" ht="15" customHeight="1" x14ac:dyDescent="0.5">
      <c r="A35" s="16"/>
      <c r="B35" s="16" t="s">
        <v>52</v>
      </c>
      <c r="C35" s="102"/>
      <c r="D35" s="130">
        <f>ROUND('[1]MAPP Balanço'!G32/1000,0)</f>
        <v>1</v>
      </c>
      <c r="E35" s="101">
        <v>14</v>
      </c>
      <c r="F35" s="98"/>
      <c r="G35" s="96"/>
      <c r="H35" s="96"/>
      <c r="I35" s="96"/>
      <c r="J35" s="96"/>
      <c r="K35" s="96"/>
      <c r="L35" s="23"/>
      <c r="M35" s="19"/>
      <c r="N35" s="22"/>
      <c r="P35" s="22"/>
      <c r="Q35" s="22"/>
    </row>
    <row r="36" spans="1:86" ht="15" customHeight="1" x14ac:dyDescent="0.5">
      <c r="A36" s="16"/>
      <c r="B36" s="16" t="s">
        <v>53</v>
      </c>
      <c r="C36" s="102" t="s">
        <v>56</v>
      </c>
      <c r="D36" s="130">
        <f>ROUND('[1]MAPP Balanço'!G33/1000,0)</f>
        <v>11146</v>
      </c>
      <c r="E36" s="140" t="s">
        <v>54</v>
      </c>
      <c r="F36" s="98"/>
      <c r="G36" s="96"/>
      <c r="H36" s="96"/>
      <c r="I36" s="96"/>
      <c r="J36" s="96"/>
      <c r="K36" s="96"/>
      <c r="L36" s="23"/>
      <c r="M36" s="19"/>
      <c r="N36" s="22"/>
      <c r="P36" s="22"/>
      <c r="Q36" s="22"/>
    </row>
    <row r="37" spans="1:86" ht="15" customHeight="1" x14ac:dyDescent="0.5">
      <c r="A37" s="12"/>
      <c r="B37" s="16" t="s">
        <v>55</v>
      </c>
      <c r="C37" s="102" t="s">
        <v>229</v>
      </c>
      <c r="D37" s="101">
        <v>132803</v>
      </c>
      <c r="E37" s="101">
        <v>125288</v>
      </c>
      <c r="F37" s="101"/>
      <c r="G37" s="95" t="s">
        <v>57</v>
      </c>
      <c r="H37" s="96"/>
      <c r="I37" s="102"/>
      <c r="J37" s="96"/>
      <c r="K37" s="96"/>
      <c r="L37" s="23"/>
      <c r="M37" s="19"/>
      <c r="N37" s="22"/>
      <c r="P37" s="22"/>
      <c r="Q37" s="22"/>
    </row>
    <row r="38" spans="1:86" ht="16.5" customHeight="1" x14ac:dyDescent="0.5">
      <c r="A38" s="18"/>
      <c r="B38" s="131" t="s">
        <v>58</v>
      </c>
      <c r="C38" s="100"/>
      <c r="D38" s="106">
        <f>SUM(D28:D37)</f>
        <v>280760</v>
      </c>
      <c r="E38" s="106">
        <f>SUM(E28:E37)</f>
        <v>239188</v>
      </c>
      <c r="F38" s="98"/>
      <c r="G38" s="98"/>
      <c r="H38" s="99" t="s">
        <v>59</v>
      </c>
      <c r="I38" s="102" t="s">
        <v>86</v>
      </c>
      <c r="J38" s="101">
        <v>136813</v>
      </c>
      <c r="K38" s="101">
        <v>125628</v>
      </c>
      <c r="L38" s="22"/>
      <c r="N38" s="22"/>
      <c r="P38" s="22"/>
      <c r="Q38" s="22"/>
    </row>
    <row r="39" spans="1:86" ht="15" customHeight="1" x14ac:dyDescent="0.5">
      <c r="A39" s="12"/>
      <c r="C39" s="108"/>
      <c r="D39" s="104"/>
      <c r="E39" s="104"/>
      <c r="F39" s="94"/>
      <c r="G39" s="98"/>
      <c r="H39" s="99" t="s">
        <v>61</v>
      </c>
      <c r="I39" s="102" t="s">
        <v>117</v>
      </c>
      <c r="J39" s="101">
        <v>39872</v>
      </c>
      <c r="K39" s="101">
        <v>36973</v>
      </c>
      <c r="L39" s="22"/>
      <c r="M39" s="22"/>
      <c r="N39" s="22"/>
      <c r="P39" s="22"/>
      <c r="Q39" s="22"/>
    </row>
    <row r="40" spans="1:86" ht="15" customHeight="1" x14ac:dyDescent="0.5">
      <c r="C40" s="108"/>
      <c r="D40" s="104"/>
      <c r="E40" s="104"/>
      <c r="F40" s="94"/>
      <c r="G40" s="96"/>
      <c r="H40" s="99" t="s">
        <v>63</v>
      </c>
      <c r="I40" s="102" t="s">
        <v>30</v>
      </c>
      <c r="J40" s="101">
        <v>29896</v>
      </c>
      <c r="K40" s="101">
        <v>27216</v>
      </c>
      <c r="L40" s="22"/>
      <c r="M40" s="22"/>
      <c r="N40" s="22"/>
      <c r="P40" s="22"/>
      <c r="Q40" s="22"/>
    </row>
    <row r="41" spans="1:86" ht="15" customHeight="1" x14ac:dyDescent="0.5">
      <c r="A41" s="12"/>
      <c r="B41" s="1"/>
      <c r="C41" s="107"/>
      <c r="D41" s="107"/>
      <c r="E41" s="107"/>
      <c r="F41" s="100"/>
      <c r="G41" s="96"/>
      <c r="H41" s="95" t="s">
        <v>64</v>
      </c>
      <c r="I41" s="96"/>
      <c r="J41" s="106">
        <f>SUM(J38:J40)</f>
        <v>206581</v>
      </c>
      <c r="K41" s="106">
        <f>SUM(K38:K40)</f>
        <v>189817</v>
      </c>
      <c r="L41" s="22"/>
      <c r="M41" s="22"/>
      <c r="N41" s="22"/>
      <c r="P41" s="22"/>
      <c r="Q41" s="22"/>
    </row>
    <row r="42" spans="1:86" ht="6" customHeight="1" x14ac:dyDescent="0.5">
      <c r="C42" s="108"/>
      <c r="D42" s="104"/>
      <c r="E42" s="104"/>
      <c r="F42" s="105"/>
      <c r="G42" s="96"/>
      <c r="H42" s="96"/>
      <c r="I42" s="96"/>
      <c r="J42" s="96"/>
      <c r="K42" s="96"/>
    </row>
    <row r="43" spans="1:86" ht="6" customHeight="1" x14ac:dyDescent="0.5">
      <c r="C43" s="108"/>
      <c r="D43" s="104"/>
      <c r="E43" s="104"/>
      <c r="F43" s="105"/>
      <c r="G43" s="96"/>
      <c r="H43" s="96"/>
      <c r="I43" s="96"/>
      <c r="J43" s="96"/>
      <c r="K43" s="96"/>
    </row>
    <row r="44" spans="1:86" ht="19.5" customHeight="1" x14ac:dyDescent="0.5">
      <c r="A44" s="15" t="s">
        <v>65</v>
      </c>
      <c r="B44" s="12"/>
      <c r="C44" s="98"/>
      <c r="D44" s="106">
        <f>D23+D38</f>
        <v>492128</v>
      </c>
      <c r="E44" s="106">
        <f>E23+E38</f>
        <v>393907</v>
      </c>
      <c r="F44" s="94"/>
      <c r="G44" s="95" t="s">
        <v>66</v>
      </c>
      <c r="H44" s="99"/>
      <c r="I44" s="99"/>
      <c r="J44" s="106">
        <f>SUM(J24+J32+J41)</f>
        <v>492128</v>
      </c>
      <c r="K44" s="106">
        <f>SUM(K24+K32+K41)</f>
        <v>393907</v>
      </c>
      <c r="L44" s="22"/>
      <c r="M44" s="21"/>
      <c r="N44" s="22"/>
      <c r="P44" s="22"/>
      <c r="Q44" s="22"/>
    </row>
    <row r="45" spans="1:86" ht="15" customHeight="1" x14ac:dyDescent="0.5">
      <c r="A45" s="25" t="s">
        <v>67</v>
      </c>
      <c r="B45" s="25"/>
      <c r="C45" s="25"/>
      <c r="D45" s="26"/>
      <c r="E45" s="26"/>
      <c r="F45" s="9"/>
      <c r="G45" s="10"/>
      <c r="H45" s="10"/>
      <c r="I45" s="10"/>
      <c r="J45" s="10"/>
      <c r="K45" s="10"/>
    </row>
    <row r="46" spans="1:86" s="27" customFormat="1" ht="15" customHeight="1" x14ac:dyDescent="0.25">
      <c r="D46" s="28"/>
      <c r="E46" s="29"/>
      <c r="F46" s="29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</row>
    <row r="47" spans="1:86" s="27" customFormat="1" ht="15" customHeight="1" x14ac:dyDescent="0.25">
      <c r="F47" s="29"/>
      <c r="G47" s="30"/>
      <c r="H47" s="30"/>
      <c r="I47" s="30"/>
      <c r="J47" s="31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</row>
    <row r="48" spans="1:86" ht="15" customHeight="1" x14ac:dyDescent="0.5">
      <c r="D48" s="32"/>
      <c r="E48" s="33"/>
    </row>
    <row r="49" spans="2:11" ht="15" customHeight="1" x14ac:dyDescent="0.5">
      <c r="D49" s="33"/>
      <c r="E49" s="33"/>
    </row>
    <row r="50" spans="2:11" ht="15" customHeight="1" x14ac:dyDescent="0.5"/>
    <row r="51" spans="2:11" x14ac:dyDescent="0.5">
      <c r="B51" s="34" t="s">
        <v>68</v>
      </c>
    </row>
    <row r="52" spans="2:11" x14ac:dyDescent="0.5">
      <c r="B52" s="35" t="s">
        <v>69</v>
      </c>
    </row>
    <row r="53" spans="2:11" x14ac:dyDescent="0.5">
      <c r="B53" s="35" t="s">
        <v>70</v>
      </c>
      <c r="K53" s="36"/>
    </row>
    <row r="54" spans="2:11" x14ac:dyDescent="0.5">
      <c r="K54" s="141">
        <v>1</v>
      </c>
    </row>
    <row r="56" spans="2:11" x14ac:dyDescent="0.5">
      <c r="K56" s="7"/>
    </row>
  </sheetData>
  <mergeCells count="9">
    <mergeCell ref="A4:E4"/>
    <mergeCell ref="A6:K6"/>
    <mergeCell ref="A7:E7"/>
    <mergeCell ref="C9:C10"/>
    <mergeCell ref="D9:D10"/>
    <mergeCell ref="E9:E10"/>
    <mergeCell ref="I9:I10"/>
    <mergeCell ref="J9:J10"/>
    <mergeCell ref="K9:K10"/>
  </mergeCells>
  <printOptions horizontalCentered="1"/>
  <pageMargins left="1.1811023622047245" right="0.39370078740157483" top="0.39370078740157483" bottom="0.39370078740157483" header="0" footer="0.19685039370078741"/>
  <pageSetup paperSize="9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4FE9A-12E7-42D4-BE55-964648F44499}">
  <sheetPr>
    <tabColor rgb="FF00B0F0"/>
  </sheetPr>
  <dimension ref="A2:C7"/>
  <sheetViews>
    <sheetView showGridLines="0" workbookViewId="0">
      <selection activeCell="A6" sqref="A6"/>
    </sheetView>
  </sheetViews>
  <sheetFormatPr defaultColWidth="9" defaultRowHeight="14.5" x14ac:dyDescent="0.35"/>
  <cols>
    <col min="1" max="1" width="49.453125" bestFit="1" customWidth="1"/>
    <col min="2" max="2" width="4" customWidth="1"/>
    <col min="3" max="3" width="33.26953125" bestFit="1" customWidth="1"/>
  </cols>
  <sheetData>
    <row r="2" spans="1:3" ht="15.5" x14ac:dyDescent="0.35">
      <c r="A2" s="125" t="s">
        <v>71</v>
      </c>
      <c r="B2" s="126"/>
      <c r="C2" s="125" t="s">
        <v>72</v>
      </c>
    </row>
    <row r="3" spans="1:3" ht="15.5" x14ac:dyDescent="0.35">
      <c r="A3" s="128" t="s">
        <v>73</v>
      </c>
      <c r="B3" s="126"/>
      <c r="C3" s="127" t="s">
        <v>74</v>
      </c>
    </row>
    <row r="4" spans="1:3" ht="15.5" x14ac:dyDescent="0.35">
      <c r="A4" s="127"/>
      <c r="B4" s="126"/>
      <c r="C4" s="127"/>
    </row>
    <row r="5" spans="1:3" ht="15.5" x14ac:dyDescent="0.35">
      <c r="A5" s="127"/>
      <c r="B5" s="126"/>
      <c r="C5" s="127"/>
    </row>
    <row r="6" spans="1:3" ht="15.5" x14ac:dyDescent="0.35">
      <c r="A6" s="125" t="s">
        <v>75</v>
      </c>
      <c r="B6" s="126"/>
      <c r="C6" s="125" t="s">
        <v>76</v>
      </c>
    </row>
    <row r="7" spans="1:3" ht="15.5" x14ac:dyDescent="0.35">
      <c r="A7" s="127" t="s">
        <v>77</v>
      </c>
      <c r="B7" s="129"/>
      <c r="C7" s="127" t="s">
        <v>78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BC26F-C773-4A00-AD97-43CE8C4B152B}">
  <sheetPr>
    <tabColor rgb="FF00B0F0"/>
    <pageSetUpPr fitToPage="1"/>
  </sheetPr>
  <dimension ref="B4:K90"/>
  <sheetViews>
    <sheetView showGridLines="0" zoomScale="85" zoomScaleNormal="85" workbookViewId="0">
      <pane ySplit="14" topLeftCell="A36" activePane="bottomLeft" state="frozen"/>
      <selection activeCell="L40" sqref="L40"/>
      <selection pane="bottomLeft" activeCell="Q1" sqref="H1:Q1048576"/>
    </sheetView>
  </sheetViews>
  <sheetFormatPr defaultColWidth="11.453125" defaultRowHeight="16.5" x14ac:dyDescent="0.45"/>
  <cols>
    <col min="1" max="1" width="9.54296875" style="2" customWidth="1"/>
    <col min="2" max="2" width="2.7265625" style="34" customWidth="1"/>
    <col min="3" max="3" width="55.81640625" style="2" customWidth="1"/>
    <col min="4" max="4" width="14.26953125" style="2" customWidth="1"/>
    <col min="5" max="5" width="6" style="3" customWidth="1"/>
    <col min="6" max="6" width="13.1796875" style="3" customWidth="1"/>
    <col min="7" max="7" width="14" style="3" customWidth="1"/>
    <col min="8" max="8" width="17" style="2" bestFit="1" customWidth="1"/>
    <col min="9" max="9" width="12.453125" style="2" bestFit="1" customWidth="1"/>
    <col min="10" max="11" width="14.7265625" style="2" bestFit="1" customWidth="1"/>
    <col min="12" max="16384" width="11.453125" style="2"/>
  </cols>
  <sheetData>
    <row r="4" spans="2:8" ht="15" customHeight="1" x14ac:dyDescent="0.45">
      <c r="B4" s="156"/>
      <c r="C4" s="156"/>
      <c r="D4" s="156"/>
      <c r="E4" s="156"/>
      <c r="F4" s="156"/>
      <c r="G4" s="156"/>
    </row>
    <row r="5" spans="2:8" ht="15" customHeight="1" x14ac:dyDescent="0.45">
      <c r="B5" s="131"/>
      <c r="C5" s="131"/>
      <c r="D5" s="131"/>
      <c r="E5" s="131"/>
      <c r="F5" s="131"/>
      <c r="G5" s="131"/>
    </row>
    <row r="6" spans="2:8" ht="15" customHeight="1" x14ac:dyDescent="0.45">
      <c r="B6" s="131"/>
      <c r="C6" s="131"/>
      <c r="D6" s="131"/>
      <c r="E6" s="131"/>
      <c r="F6" s="131"/>
      <c r="G6" s="131"/>
    </row>
    <row r="7" spans="2:8" ht="15" customHeight="1" x14ac:dyDescent="0.45">
      <c r="B7" s="156" t="s">
        <v>0</v>
      </c>
      <c r="C7" s="156"/>
      <c r="D7" s="156"/>
      <c r="E7" s="156"/>
      <c r="F7" s="156"/>
      <c r="G7" s="156"/>
    </row>
    <row r="8" spans="2:8" ht="15" customHeight="1" x14ac:dyDescent="0.45">
      <c r="B8" s="156" t="str">
        <f>BALANÇO!A5</f>
        <v xml:space="preserve">DEMONSTRAÇÕES FINANCEIRAS LEVANTADAS EM 31 DE DEZEMBRO DE 2019 E 2018 </v>
      </c>
      <c r="C8" s="156"/>
      <c r="D8" s="156"/>
      <c r="E8" s="156"/>
      <c r="F8" s="156"/>
      <c r="G8" s="156"/>
    </row>
    <row r="9" spans="2:8" ht="15" customHeight="1" x14ac:dyDescent="0.45">
      <c r="B9" s="131"/>
      <c r="C9" s="131"/>
      <c r="D9" s="131"/>
      <c r="E9" s="131"/>
      <c r="F9" s="16"/>
      <c r="G9" s="16"/>
    </row>
    <row r="10" spans="2:8" ht="15" customHeight="1" x14ac:dyDescent="0.45">
      <c r="B10" s="157" t="s">
        <v>79</v>
      </c>
      <c r="C10" s="157"/>
      <c r="D10" s="157"/>
      <c r="E10" s="157"/>
      <c r="F10" s="157"/>
      <c r="G10" s="157"/>
    </row>
    <row r="11" spans="2:8" ht="15" customHeight="1" x14ac:dyDescent="0.45">
      <c r="B11" s="37" t="s">
        <v>3</v>
      </c>
      <c r="C11" s="37"/>
      <c r="D11" s="37"/>
      <c r="F11" s="37"/>
      <c r="G11" s="38"/>
    </row>
    <row r="12" spans="2:8" ht="15" customHeight="1" x14ac:dyDescent="0.45">
      <c r="B12" s="131"/>
      <c r="C12" s="131"/>
      <c r="D12" s="131"/>
      <c r="E12" s="131"/>
      <c r="F12" s="131"/>
      <c r="G12" s="131"/>
    </row>
    <row r="13" spans="2:8" ht="12" customHeight="1" x14ac:dyDescent="0.45">
      <c r="B13" s="131"/>
      <c r="C13" s="131"/>
      <c r="D13" s="159" t="s">
        <v>5</v>
      </c>
      <c r="E13" s="131"/>
      <c r="F13" s="163">
        <v>43830</v>
      </c>
      <c r="G13" s="163">
        <v>43465</v>
      </c>
    </row>
    <row r="14" spans="2:8" ht="12.75" customHeight="1" x14ac:dyDescent="0.45">
      <c r="B14" s="12"/>
      <c r="C14" s="16"/>
      <c r="D14" s="159"/>
      <c r="E14" s="19"/>
      <c r="F14" s="164"/>
      <c r="G14" s="164"/>
    </row>
    <row r="15" spans="2:8" ht="10.5" customHeight="1" x14ac:dyDescent="0.45">
      <c r="B15" s="12"/>
      <c r="C15" s="16"/>
      <c r="D15" s="132"/>
      <c r="E15" s="19"/>
      <c r="F15" s="19"/>
      <c r="G15" s="19" t="s">
        <v>80</v>
      </c>
    </row>
    <row r="16" spans="2:8" ht="15.5" hidden="1" x14ac:dyDescent="0.45">
      <c r="B16" s="15" t="s">
        <v>81</v>
      </c>
      <c r="C16" s="16"/>
      <c r="D16" s="39"/>
      <c r="E16" s="21"/>
      <c r="F16" s="21">
        <f>F18</f>
        <v>568245728</v>
      </c>
      <c r="G16" s="21">
        <f>G18</f>
        <v>498422933.00000006</v>
      </c>
      <c r="H16" s="4"/>
    </row>
    <row r="17" spans="2:8" ht="12" hidden="1" customHeight="1" x14ac:dyDescent="0.45">
      <c r="B17" s="15"/>
      <c r="C17" s="16"/>
      <c r="D17" s="39"/>
      <c r="E17" s="21"/>
      <c r="F17" s="21"/>
      <c r="G17" s="21"/>
      <c r="H17" s="4"/>
    </row>
    <row r="18" spans="2:8" ht="15" hidden="1" customHeight="1" x14ac:dyDescent="0.45">
      <c r="B18" s="12"/>
      <c r="C18" s="16" t="s">
        <v>82</v>
      </c>
      <c r="D18" s="39"/>
      <c r="E18" s="19"/>
      <c r="F18" s="19">
        <v>568245728</v>
      </c>
      <c r="G18" s="19">
        <v>498422933.00000006</v>
      </c>
      <c r="H18" s="4"/>
    </row>
    <row r="19" spans="2:8" ht="15" hidden="1" customHeight="1" x14ac:dyDescent="0.45">
      <c r="B19" s="12"/>
      <c r="C19" s="16"/>
      <c r="D19" s="39"/>
      <c r="E19" s="19"/>
      <c r="F19" s="19"/>
      <c r="G19" s="19"/>
      <c r="H19" s="4"/>
    </row>
    <row r="20" spans="2:8" ht="15" hidden="1" customHeight="1" x14ac:dyDescent="0.45">
      <c r="B20" s="15" t="s">
        <v>83</v>
      </c>
      <c r="C20" s="16"/>
      <c r="D20" s="39"/>
      <c r="E20" s="21"/>
      <c r="F20" s="21">
        <f>F22</f>
        <v>-127175673</v>
      </c>
      <c r="G20" s="21">
        <f>G22</f>
        <v>-108625326</v>
      </c>
      <c r="H20" s="4"/>
    </row>
    <row r="21" spans="2:8" ht="12" hidden="1" customHeight="1" x14ac:dyDescent="0.45">
      <c r="B21" s="12"/>
      <c r="C21" s="15"/>
      <c r="D21" s="40"/>
      <c r="E21" s="19"/>
      <c r="F21" s="19"/>
      <c r="G21" s="19"/>
      <c r="H21" s="4"/>
    </row>
    <row r="22" spans="2:8" ht="15" hidden="1" customHeight="1" x14ac:dyDescent="0.45">
      <c r="B22" s="12"/>
      <c r="C22" s="16" t="s">
        <v>84</v>
      </c>
      <c r="D22" s="39"/>
      <c r="E22" s="19"/>
      <c r="F22" s="19">
        <v>-127175673</v>
      </c>
      <c r="G22" s="19">
        <v>-108625326</v>
      </c>
      <c r="H22" s="4"/>
    </row>
    <row r="23" spans="2:8" ht="20.25" hidden="1" customHeight="1" x14ac:dyDescent="0.45">
      <c r="B23" s="16"/>
      <c r="C23" s="15"/>
      <c r="D23" s="40"/>
      <c r="E23" s="19"/>
      <c r="F23" s="19"/>
      <c r="G23" s="19"/>
      <c r="H23" s="4"/>
    </row>
    <row r="24" spans="2:8" ht="15" customHeight="1" x14ac:dyDescent="0.45">
      <c r="B24" s="95" t="s">
        <v>85</v>
      </c>
      <c r="C24" s="99"/>
      <c r="D24" s="102" t="s">
        <v>89</v>
      </c>
      <c r="E24" s="106"/>
      <c r="F24" s="106">
        <v>516339</v>
      </c>
      <c r="G24" s="106">
        <v>366381</v>
      </c>
      <c r="H24" s="4"/>
    </row>
    <row r="25" spans="2:8" ht="6.75" customHeight="1" x14ac:dyDescent="0.45">
      <c r="B25" s="95"/>
      <c r="C25" s="99"/>
      <c r="D25" s="102"/>
      <c r="E25" s="106"/>
      <c r="F25" s="106"/>
      <c r="G25" s="106"/>
      <c r="H25" s="4"/>
    </row>
    <row r="26" spans="2:8" ht="15" customHeight="1" x14ac:dyDescent="0.45">
      <c r="B26" s="95" t="s">
        <v>87</v>
      </c>
      <c r="C26" s="99"/>
      <c r="D26" s="102" t="s">
        <v>89</v>
      </c>
      <c r="E26" s="106"/>
      <c r="F26" s="106">
        <v>24045</v>
      </c>
      <c r="G26" s="106">
        <v>18864</v>
      </c>
      <c r="H26" s="4"/>
    </row>
    <row r="27" spans="2:8" ht="15" customHeight="1" x14ac:dyDescent="0.45">
      <c r="B27" s="95"/>
      <c r="C27" s="95"/>
      <c r="D27" s="145"/>
      <c r="E27" s="106"/>
      <c r="F27" s="106"/>
      <c r="G27" s="106"/>
      <c r="H27" s="4"/>
    </row>
    <row r="28" spans="2:8" ht="15" customHeight="1" x14ac:dyDescent="0.45">
      <c r="B28" s="95" t="s">
        <v>88</v>
      </c>
      <c r="C28" s="99"/>
      <c r="D28" s="102" t="s">
        <v>94</v>
      </c>
      <c r="E28" s="106"/>
      <c r="F28" s="106">
        <v>-427845</v>
      </c>
      <c r="G28" s="106">
        <v>-288762</v>
      </c>
      <c r="H28" s="4"/>
    </row>
    <row r="29" spans="2:8" ht="6" customHeight="1" x14ac:dyDescent="0.45">
      <c r="B29" s="95"/>
      <c r="C29" s="99"/>
      <c r="D29" s="146"/>
      <c r="E29" s="106"/>
      <c r="F29" s="106"/>
      <c r="G29" s="106"/>
      <c r="H29" s="4"/>
    </row>
    <row r="30" spans="2:8" ht="15" customHeight="1" x14ac:dyDescent="0.45">
      <c r="B30" s="95" t="s">
        <v>90</v>
      </c>
      <c r="C30" s="99"/>
      <c r="D30" s="102" t="s">
        <v>94</v>
      </c>
      <c r="E30" s="106"/>
      <c r="F30" s="106">
        <v>-24045</v>
      </c>
      <c r="G30" s="106">
        <v>-18864</v>
      </c>
      <c r="H30" s="4"/>
    </row>
    <row r="31" spans="2:8" ht="15" customHeight="1" x14ac:dyDescent="0.45">
      <c r="B31" s="95"/>
      <c r="C31" s="99"/>
      <c r="D31" s="146"/>
      <c r="E31" s="106"/>
      <c r="F31" s="106"/>
      <c r="G31" s="106"/>
      <c r="H31" s="4"/>
    </row>
    <row r="32" spans="2:8" ht="15" customHeight="1" x14ac:dyDescent="0.45">
      <c r="B32" s="95" t="s">
        <v>91</v>
      </c>
      <c r="C32" s="99"/>
      <c r="D32" s="146"/>
      <c r="E32" s="106"/>
      <c r="F32" s="106">
        <v>88494</v>
      </c>
      <c r="G32" s="106">
        <v>77619</v>
      </c>
      <c r="H32" s="4"/>
    </row>
    <row r="33" spans="2:8" ht="15" customHeight="1" x14ac:dyDescent="0.45">
      <c r="B33" s="95"/>
      <c r="C33" s="99"/>
      <c r="D33" s="146"/>
      <c r="E33" s="106"/>
      <c r="F33" s="106"/>
      <c r="G33" s="106"/>
      <c r="H33" s="4"/>
    </row>
    <row r="34" spans="2:8" ht="15" customHeight="1" x14ac:dyDescent="0.45">
      <c r="B34" s="95" t="s">
        <v>92</v>
      </c>
      <c r="C34" s="99"/>
      <c r="D34" s="146"/>
      <c r="E34" s="106"/>
      <c r="F34" s="106">
        <v>-21542</v>
      </c>
      <c r="G34" s="106">
        <v>-19032</v>
      </c>
      <c r="H34" s="4"/>
    </row>
    <row r="35" spans="2:8" ht="12" customHeight="1" x14ac:dyDescent="0.45">
      <c r="B35" s="95"/>
      <c r="C35" s="99"/>
      <c r="D35" s="146"/>
      <c r="E35" s="101"/>
      <c r="F35" s="101"/>
      <c r="G35" s="101"/>
      <c r="H35" s="4"/>
    </row>
    <row r="36" spans="2:8" ht="15" customHeight="1" x14ac:dyDescent="0.45">
      <c r="B36" s="95"/>
      <c r="C36" s="99" t="s">
        <v>93</v>
      </c>
      <c r="D36" s="102" t="s">
        <v>96</v>
      </c>
      <c r="E36" s="101"/>
      <c r="F36" s="101">
        <v>-29086</v>
      </c>
      <c r="G36" s="101">
        <v>-25600</v>
      </c>
      <c r="H36" s="4"/>
    </row>
    <row r="37" spans="2:8" ht="15" customHeight="1" x14ac:dyDescent="0.45">
      <c r="B37" s="98"/>
      <c r="C37" s="99" t="s">
        <v>95</v>
      </c>
      <c r="D37" s="102" t="s">
        <v>99</v>
      </c>
      <c r="E37" s="101"/>
      <c r="F37" s="101">
        <v>7544</v>
      </c>
      <c r="G37" s="101">
        <v>6568</v>
      </c>
      <c r="H37" s="4"/>
    </row>
    <row r="38" spans="2:8" ht="15" customHeight="1" x14ac:dyDescent="0.45">
      <c r="B38" s="98"/>
      <c r="C38" s="99"/>
      <c r="D38" s="102"/>
      <c r="E38" s="101"/>
      <c r="F38" s="101"/>
      <c r="G38" s="101"/>
      <c r="H38" s="4"/>
    </row>
    <row r="39" spans="2:8" ht="15" customHeight="1" x14ac:dyDescent="0.45">
      <c r="B39" s="95" t="s">
        <v>97</v>
      </c>
      <c r="C39" s="99"/>
      <c r="D39" s="102"/>
      <c r="E39" s="106"/>
      <c r="F39" s="106">
        <v>66952</v>
      </c>
      <c r="G39" s="106">
        <v>58587</v>
      </c>
      <c r="H39" s="4"/>
    </row>
    <row r="40" spans="2:8" ht="15" customHeight="1" x14ac:dyDescent="0.45">
      <c r="B40" s="98"/>
      <c r="C40" s="99"/>
      <c r="D40" s="146"/>
      <c r="E40" s="101"/>
      <c r="F40" s="101"/>
      <c r="G40" s="101"/>
      <c r="H40" s="4"/>
    </row>
    <row r="41" spans="2:8" ht="15" customHeight="1" x14ac:dyDescent="0.45">
      <c r="B41" s="95" t="s">
        <v>98</v>
      </c>
      <c r="C41" s="99"/>
      <c r="D41" s="102" t="s">
        <v>22</v>
      </c>
      <c r="E41" s="106"/>
      <c r="F41" s="106">
        <v>1399</v>
      </c>
      <c r="G41" s="106">
        <v>4591</v>
      </c>
      <c r="H41" s="4"/>
    </row>
    <row r="42" spans="2:8" ht="15" customHeight="1" x14ac:dyDescent="0.45">
      <c r="B42" s="95"/>
      <c r="C42" s="99" t="s">
        <v>100</v>
      </c>
      <c r="D42" s="146"/>
      <c r="E42" s="101"/>
      <c r="F42" s="101">
        <v>8645</v>
      </c>
      <c r="G42" s="101">
        <v>8473</v>
      </c>
      <c r="H42" s="4"/>
    </row>
    <row r="43" spans="2:8" ht="15" customHeight="1" x14ac:dyDescent="0.45">
      <c r="B43" s="95"/>
      <c r="C43" s="99" t="s">
        <v>101</v>
      </c>
      <c r="D43" s="146"/>
      <c r="E43" s="101"/>
      <c r="F43" s="101">
        <v>-7246</v>
      </c>
      <c r="G43" s="101">
        <v>-3882</v>
      </c>
      <c r="H43" s="4"/>
    </row>
    <row r="44" spans="2:8" ht="15" customHeight="1" x14ac:dyDescent="0.45">
      <c r="B44" s="147"/>
      <c r="C44" s="108"/>
      <c r="D44" s="108"/>
      <c r="E44" s="104"/>
      <c r="F44" s="104"/>
      <c r="G44" s="104"/>
      <c r="H44" s="4"/>
    </row>
    <row r="45" spans="2:8" ht="15" customHeight="1" x14ac:dyDescent="0.45">
      <c r="B45" s="95" t="s">
        <v>102</v>
      </c>
      <c r="C45" s="99"/>
      <c r="D45" s="146"/>
      <c r="E45" s="106"/>
      <c r="F45" s="106">
        <v>68351</v>
      </c>
      <c r="G45" s="106">
        <v>63178</v>
      </c>
      <c r="H45" s="4"/>
    </row>
    <row r="46" spans="2:8" ht="15" customHeight="1" x14ac:dyDescent="0.45">
      <c r="B46" s="95"/>
      <c r="C46" s="99"/>
      <c r="D46" s="146"/>
      <c r="E46" s="101"/>
      <c r="F46" s="101"/>
      <c r="G46" s="101"/>
      <c r="H46" s="4"/>
    </row>
    <row r="47" spans="2:8" ht="15" customHeight="1" x14ac:dyDescent="0.45">
      <c r="B47" s="95" t="s">
        <v>103</v>
      </c>
      <c r="C47" s="99"/>
      <c r="D47" s="102" t="s">
        <v>231</v>
      </c>
      <c r="E47" s="101"/>
      <c r="F47" s="103">
        <v>-20156</v>
      </c>
      <c r="G47" s="103">
        <v>-18160</v>
      </c>
      <c r="H47" s="4"/>
    </row>
    <row r="48" spans="2:8" ht="12" customHeight="1" x14ac:dyDescent="0.45">
      <c r="B48" s="95"/>
      <c r="C48" s="99"/>
      <c r="D48" s="146"/>
      <c r="E48" s="101"/>
      <c r="F48" s="101"/>
      <c r="G48" s="101"/>
      <c r="H48" s="4"/>
    </row>
    <row r="49" spans="2:9" ht="15" customHeight="1" x14ac:dyDescent="0.45">
      <c r="B49" s="95"/>
      <c r="C49" s="148" t="s">
        <v>104</v>
      </c>
      <c r="D49" s="149"/>
      <c r="E49" s="130"/>
      <c r="F49" s="130">
        <v>-21691</v>
      </c>
      <c r="G49" s="130">
        <v>-19603</v>
      </c>
      <c r="H49" s="4"/>
    </row>
    <row r="50" spans="2:9" ht="15" customHeight="1" x14ac:dyDescent="0.45">
      <c r="B50" s="99"/>
      <c r="C50" s="148" t="s">
        <v>105</v>
      </c>
      <c r="D50" s="149"/>
      <c r="E50" s="130"/>
      <c r="F50" s="130">
        <v>1535</v>
      </c>
      <c r="G50" s="130">
        <v>1443</v>
      </c>
      <c r="H50" s="4"/>
    </row>
    <row r="51" spans="2:9" ht="15" customHeight="1" x14ac:dyDescent="0.45">
      <c r="B51" s="99"/>
      <c r="C51" s="99"/>
      <c r="D51" s="146"/>
      <c r="E51" s="101"/>
      <c r="F51" s="101"/>
      <c r="G51" s="101"/>
      <c r="H51" s="4"/>
      <c r="I51" s="143"/>
    </row>
    <row r="52" spans="2:9" ht="15" customHeight="1" x14ac:dyDescent="0.45">
      <c r="B52" s="95" t="s">
        <v>106</v>
      </c>
      <c r="C52" s="99"/>
      <c r="D52" s="102"/>
      <c r="E52" s="101"/>
      <c r="F52" s="103">
        <v>12658</v>
      </c>
      <c r="G52" s="103">
        <v>11656</v>
      </c>
      <c r="H52" s="4"/>
      <c r="I52" s="143"/>
    </row>
    <row r="53" spans="2:9" ht="15" customHeight="1" x14ac:dyDescent="0.45">
      <c r="B53" s="95"/>
      <c r="C53" s="150"/>
      <c r="D53" s="151"/>
      <c r="E53" s="101"/>
      <c r="F53" s="101"/>
      <c r="G53" s="101"/>
      <c r="H53" s="4"/>
    </row>
    <row r="54" spans="2:9" ht="15" customHeight="1" x14ac:dyDescent="0.45">
      <c r="B54" s="95"/>
      <c r="C54" s="150" t="s">
        <v>107</v>
      </c>
      <c r="D54" s="151"/>
      <c r="E54" s="101"/>
      <c r="F54" s="101">
        <v>12658</v>
      </c>
      <c r="G54" s="101">
        <v>11656</v>
      </c>
      <c r="H54" s="4"/>
    </row>
    <row r="55" spans="2:9" ht="15" hidden="1" customHeight="1" x14ac:dyDescent="0.45">
      <c r="B55" s="95"/>
      <c r="C55" s="150"/>
      <c r="D55" s="151"/>
      <c r="E55" s="101"/>
      <c r="F55" s="101"/>
      <c r="G55" s="101"/>
      <c r="H55" s="4"/>
    </row>
    <row r="56" spans="2:9" ht="15" hidden="1" customHeight="1" x14ac:dyDescent="0.45">
      <c r="B56" s="95"/>
      <c r="C56" s="99" t="s">
        <v>108</v>
      </c>
      <c r="D56" s="152" t="s">
        <v>96</v>
      </c>
      <c r="E56" s="101"/>
      <c r="F56" s="101">
        <v>60853</v>
      </c>
      <c r="G56" s="101">
        <v>56674</v>
      </c>
      <c r="H56" s="43"/>
    </row>
    <row r="57" spans="2:9" ht="15" hidden="1" customHeight="1" x14ac:dyDescent="0.45">
      <c r="B57" s="95"/>
      <c r="C57" s="99" t="s">
        <v>109</v>
      </c>
      <c r="D57" s="151"/>
      <c r="E57" s="101"/>
      <c r="F57" s="101"/>
      <c r="G57" s="101"/>
      <c r="H57" s="43"/>
    </row>
    <row r="58" spans="2:9" ht="15" hidden="1" customHeight="1" x14ac:dyDescent="0.45">
      <c r="B58" s="95"/>
      <c r="C58" s="99" t="s">
        <v>110</v>
      </c>
      <c r="D58" s="151"/>
      <c r="E58" s="101"/>
      <c r="F58" s="101">
        <v>1.544492385786802</v>
      </c>
      <c r="G58" s="101">
        <v>1.4384263959390864</v>
      </c>
      <c r="H58" s="43"/>
    </row>
    <row r="59" spans="2:9" ht="15" hidden="1" customHeight="1" x14ac:dyDescent="0.45">
      <c r="B59" s="95"/>
      <c r="C59" s="99" t="s">
        <v>111</v>
      </c>
      <c r="D59" s="151"/>
      <c r="E59" s="101"/>
      <c r="F59" s="101">
        <f>-ROUND('[1]MAPP DRE'!E20/1000,0)</f>
        <v>170</v>
      </c>
      <c r="G59" s="101">
        <f>-ROUND('[1]MAPP DRE'!I20/1000,0)</f>
        <v>50</v>
      </c>
      <c r="H59" s="43"/>
    </row>
    <row r="60" spans="2:9" ht="15" hidden="1" customHeight="1" x14ac:dyDescent="0.45">
      <c r="B60" s="95"/>
      <c r="C60" s="150"/>
      <c r="D60" s="151"/>
      <c r="E60" s="101"/>
      <c r="F60" s="101"/>
      <c r="G60" s="101"/>
      <c r="H60" s="4"/>
    </row>
    <row r="61" spans="2:9" ht="15" hidden="1" customHeight="1" x14ac:dyDescent="0.45">
      <c r="B61" s="95" t="s">
        <v>112</v>
      </c>
      <c r="C61" s="150"/>
      <c r="D61" s="151"/>
      <c r="E61" s="103"/>
      <c r="F61" s="103">
        <f>F45+F47+F52</f>
        <v>60853</v>
      </c>
      <c r="G61" s="103">
        <f>G45+G47+G52</f>
        <v>56674</v>
      </c>
      <c r="H61" s="4"/>
    </row>
    <row r="62" spans="2:9" ht="15" hidden="1" customHeight="1" x14ac:dyDescent="0.45">
      <c r="B62" s="95" t="s">
        <v>113</v>
      </c>
      <c r="C62" s="150"/>
      <c r="D62" s="151"/>
      <c r="E62" s="101"/>
      <c r="F62" s="101"/>
      <c r="G62" s="101"/>
      <c r="H62" s="4"/>
    </row>
    <row r="63" spans="2:9" ht="12" hidden="1" customHeight="1" x14ac:dyDescent="0.45">
      <c r="B63" s="95"/>
      <c r="C63" s="150"/>
      <c r="D63" s="151"/>
      <c r="E63" s="101"/>
      <c r="F63" s="101"/>
      <c r="G63" s="101"/>
      <c r="H63" s="4"/>
    </row>
    <row r="64" spans="2:9" ht="15" hidden="1" customHeight="1" x14ac:dyDescent="0.45">
      <c r="B64" s="95"/>
      <c r="C64" s="99" t="s">
        <v>114</v>
      </c>
      <c r="D64" s="102"/>
      <c r="E64" s="101"/>
      <c r="F64" s="101">
        <v>6740175</v>
      </c>
      <c r="G64" s="101">
        <v>6740175</v>
      </c>
      <c r="H64" s="4"/>
    </row>
    <row r="65" spans="2:11" ht="15" customHeight="1" x14ac:dyDescent="0.45">
      <c r="B65" s="95"/>
      <c r="C65" s="150"/>
      <c r="D65" s="151"/>
      <c r="E65" s="101"/>
      <c r="F65" s="101"/>
      <c r="G65" s="101"/>
      <c r="H65" s="4"/>
      <c r="I65" s="44"/>
      <c r="J65" s="45"/>
      <c r="K65" s="44"/>
    </row>
    <row r="66" spans="2:11" ht="15" customHeight="1" x14ac:dyDescent="0.45">
      <c r="B66" s="95" t="s">
        <v>115</v>
      </c>
      <c r="C66" s="150"/>
      <c r="D66" s="151"/>
      <c r="E66" s="103"/>
      <c r="F66" s="103">
        <f>F45+F47+F52</f>
        <v>60853</v>
      </c>
      <c r="G66" s="103">
        <f>G45+G47+G52</f>
        <v>56674</v>
      </c>
      <c r="H66" s="4"/>
      <c r="I66" s="46"/>
      <c r="J66" s="47"/>
      <c r="K66" s="44"/>
    </row>
    <row r="67" spans="2:11" ht="15" customHeight="1" x14ac:dyDescent="0.45">
      <c r="B67" s="98"/>
      <c r="C67" s="150"/>
      <c r="D67" s="151"/>
      <c r="E67" s="101"/>
      <c r="F67" s="101"/>
      <c r="G67" s="101"/>
      <c r="H67" s="4"/>
      <c r="I67" s="46"/>
      <c r="J67" s="47"/>
      <c r="K67" s="44"/>
    </row>
    <row r="68" spans="2:11" ht="15.75" customHeight="1" x14ac:dyDescent="0.45">
      <c r="B68" s="153" t="s">
        <v>116</v>
      </c>
      <c r="C68" s="154"/>
      <c r="D68" s="102" t="s">
        <v>232</v>
      </c>
      <c r="E68" s="116"/>
      <c r="F68" s="116">
        <f>F66/39400</f>
        <v>1.544492385786802</v>
      </c>
      <c r="G68" s="116">
        <f>G66/39400</f>
        <v>1.4384263959390864</v>
      </c>
      <c r="H68" s="4"/>
      <c r="I68" s="46"/>
      <c r="J68" s="47"/>
      <c r="K68" s="44"/>
    </row>
    <row r="69" spans="2:11" ht="4.5" customHeight="1" x14ac:dyDescent="0.45">
      <c r="B69" s="108"/>
      <c r="C69" s="108"/>
      <c r="D69" s="108"/>
      <c r="E69" s="108"/>
      <c r="F69" s="108"/>
      <c r="G69" s="108"/>
      <c r="H69" s="4"/>
      <c r="I69" s="46">
        <v>1.5643847461928935</v>
      </c>
      <c r="J69" s="47"/>
      <c r="K69" s="44"/>
    </row>
    <row r="70" spans="2:11" ht="15" hidden="1" customHeight="1" x14ac:dyDescent="0.45">
      <c r="B70" s="108"/>
      <c r="C70" s="95" t="s">
        <v>118</v>
      </c>
      <c r="D70" s="108"/>
      <c r="E70" s="108"/>
      <c r="F70" s="118"/>
      <c r="G70" s="118"/>
      <c r="H70" s="4"/>
      <c r="I70" s="46"/>
      <c r="J70" s="47"/>
      <c r="K70" s="44"/>
    </row>
    <row r="71" spans="2:11" ht="15" hidden="1" customHeight="1" x14ac:dyDescent="0.45">
      <c r="B71" s="108"/>
      <c r="C71" s="99" t="s">
        <v>119</v>
      </c>
      <c r="D71" s="108"/>
      <c r="E71" s="108"/>
      <c r="F71" s="155"/>
      <c r="G71" s="116"/>
      <c r="H71" s="4"/>
      <c r="I71" s="46"/>
      <c r="J71" s="47"/>
      <c r="K71" s="44"/>
    </row>
    <row r="72" spans="2:11" ht="15" hidden="1" customHeight="1" x14ac:dyDescent="0.45">
      <c r="B72" s="108"/>
      <c r="C72" s="99" t="s">
        <v>120</v>
      </c>
      <c r="D72" s="108"/>
      <c r="E72" s="108"/>
      <c r="F72" s="155"/>
      <c r="G72" s="116"/>
      <c r="H72" s="4"/>
      <c r="I72" s="46"/>
      <c r="J72" s="47"/>
      <c r="K72" s="44"/>
    </row>
    <row r="73" spans="2:11" ht="6" hidden="1" customHeight="1" x14ac:dyDescent="0.45">
      <c r="B73" s="108"/>
      <c r="C73" s="99"/>
      <c r="D73" s="108"/>
      <c r="E73" s="108"/>
      <c r="F73" s="118"/>
      <c r="G73" s="118"/>
      <c r="H73" s="4"/>
      <c r="I73" s="46"/>
      <c r="J73" s="47"/>
      <c r="K73" s="44"/>
    </row>
    <row r="74" spans="2:11" ht="15" hidden="1" customHeight="1" x14ac:dyDescent="0.45">
      <c r="B74" s="108"/>
      <c r="C74" s="95" t="s">
        <v>121</v>
      </c>
      <c r="D74" s="108"/>
      <c r="E74" s="108"/>
      <c r="F74" s="118"/>
      <c r="G74" s="118"/>
      <c r="H74" s="4"/>
      <c r="I74" s="46"/>
      <c r="J74" s="47"/>
      <c r="K74" s="44"/>
    </row>
    <row r="75" spans="2:11" ht="15" hidden="1" customHeight="1" x14ac:dyDescent="0.45">
      <c r="B75" s="108"/>
      <c r="C75" s="99" t="s">
        <v>119</v>
      </c>
      <c r="D75" s="108"/>
      <c r="E75" s="108"/>
      <c r="F75" s="116"/>
      <c r="G75" s="116"/>
      <c r="H75" s="4"/>
      <c r="I75" s="49"/>
      <c r="J75" s="50"/>
    </row>
    <row r="76" spans="2:11" ht="15" hidden="1" customHeight="1" x14ac:dyDescent="0.45">
      <c r="B76" s="108"/>
      <c r="C76" s="99" t="s">
        <v>120</v>
      </c>
      <c r="D76" s="108"/>
      <c r="E76" s="108"/>
      <c r="F76" s="116"/>
      <c r="G76" s="116"/>
      <c r="H76" s="4"/>
      <c r="I76" s="48"/>
      <c r="J76" s="50"/>
    </row>
    <row r="77" spans="2:11" ht="15" hidden="1" customHeight="1" x14ac:dyDescent="0.45">
      <c r="B77" s="108"/>
      <c r="C77" s="108"/>
      <c r="D77" s="108"/>
      <c r="E77" s="108"/>
      <c r="F77" s="108"/>
      <c r="G77" s="108"/>
      <c r="H77" s="4"/>
      <c r="I77" s="49"/>
      <c r="J77" s="50"/>
    </row>
    <row r="78" spans="2:11" ht="15" customHeight="1" x14ac:dyDescent="0.45">
      <c r="B78" s="162" t="s">
        <v>122</v>
      </c>
      <c r="C78" s="162"/>
      <c r="D78" s="162"/>
      <c r="E78" s="162"/>
      <c r="F78" s="162"/>
      <c r="G78" s="162"/>
      <c r="J78" s="4"/>
      <c r="K78" s="51"/>
    </row>
    <row r="79" spans="2:11" ht="15" customHeight="1" x14ac:dyDescent="0.45">
      <c r="B79" s="52"/>
      <c r="C79" s="52"/>
      <c r="D79" s="52"/>
      <c r="E79" s="52"/>
      <c r="F79" s="52"/>
      <c r="G79" s="52"/>
      <c r="J79" s="49"/>
    </row>
    <row r="80" spans="2:11" ht="15" hidden="1" customHeight="1" x14ac:dyDescent="0.45">
      <c r="B80" s="52"/>
      <c r="C80" s="52"/>
      <c r="D80" s="52"/>
      <c r="E80" s="52"/>
      <c r="F80" s="53">
        <f>F66-'[1]MAPP DRE'!E26</f>
        <v>0</v>
      </c>
      <c r="G80" s="52"/>
    </row>
    <row r="81" spans="2:7" ht="15" customHeight="1" x14ac:dyDescent="0.45">
      <c r="B81" s="52"/>
      <c r="C81" s="52"/>
      <c r="D81" s="52"/>
      <c r="E81" s="52"/>
      <c r="F81" s="53"/>
      <c r="G81" s="52"/>
    </row>
    <row r="82" spans="2:7" ht="15" customHeight="1" x14ac:dyDescent="0.45">
      <c r="B82" s="52"/>
      <c r="C82" s="52"/>
      <c r="D82" s="52"/>
      <c r="E82" s="52"/>
      <c r="F82" s="52"/>
      <c r="G82" s="52"/>
    </row>
    <row r="83" spans="2:7" ht="15" customHeight="1" x14ac:dyDescent="0.45"/>
    <row r="84" spans="2:7" ht="15" customHeight="1" x14ac:dyDescent="0.45"/>
    <row r="85" spans="2:7" ht="15" customHeight="1" x14ac:dyDescent="0.45">
      <c r="C85" s="52"/>
      <c r="D85" s="52"/>
      <c r="E85" s="54"/>
    </row>
    <row r="86" spans="2:7" ht="15" customHeight="1" x14ac:dyDescent="0.45"/>
    <row r="87" spans="2:7" ht="15" customHeight="1" x14ac:dyDescent="0.45"/>
    <row r="88" spans="2:7" ht="15" customHeight="1" x14ac:dyDescent="0.45"/>
    <row r="89" spans="2:7" ht="15" customHeight="1" x14ac:dyDescent="0.45"/>
    <row r="90" spans="2:7" x14ac:dyDescent="0.45">
      <c r="G90" s="7">
        <v>2</v>
      </c>
    </row>
  </sheetData>
  <mergeCells count="8">
    <mergeCell ref="B78:G78"/>
    <mergeCell ref="B4:G4"/>
    <mergeCell ref="B7:G7"/>
    <mergeCell ref="B8:G8"/>
    <mergeCell ref="B10:G10"/>
    <mergeCell ref="D13:D14"/>
    <mergeCell ref="F13:F14"/>
    <mergeCell ref="G13:G14"/>
  </mergeCells>
  <printOptions horizontalCentered="1"/>
  <pageMargins left="0.39370078740157483" right="0.39370078740157483" top="0.39370078740157483" bottom="0.39370078740157483" header="0.39" footer="0.19685039370078741"/>
  <pageSetup paperSize="9" scale="7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E3EB2-2183-48BA-92D2-1E965D4F6F8F}">
  <sheetPr>
    <tabColor rgb="FF00B0F0"/>
  </sheetPr>
  <dimension ref="B4:K69"/>
  <sheetViews>
    <sheetView showGridLines="0" zoomScale="85" zoomScaleNormal="85" workbookViewId="0">
      <pane ySplit="14" topLeftCell="A15" activePane="bottomLeft" state="frozen"/>
      <selection activeCell="L40" sqref="L40"/>
      <selection pane="bottomLeft" activeCell="I5" sqref="I5"/>
    </sheetView>
  </sheetViews>
  <sheetFormatPr defaultColWidth="11.453125" defaultRowHeight="16.5" x14ac:dyDescent="0.45"/>
  <cols>
    <col min="1" max="1" width="9.54296875" style="2" customWidth="1"/>
    <col min="2" max="2" width="2.7265625" style="34" customWidth="1"/>
    <col min="3" max="3" width="55.81640625" style="2" customWidth="1"/>
    <col min="4" max="4" width="14.26953125" style="2" customWidth="1"/>
    <col min="5" max="5" width="6" style="3" customWidth="1"/>
    <col min="6" max="6" width="13.7265625" style="3" customWidth="1"/>
    <col min="7" max="7" width="6" style="3" customWidth="1"/>
    <col min="8" max="8" width="15.7265625" style="3" customWidth="1"/>
    <col min="9" max="9" width="17" style="2" bestFit="1" customWidth="1"/>
    <col min="10" max="11" width="12.453125" style="2" bestFit="1" customWidth="1"/>
    <col min="12" max="16384" width="11.453125" style="2"/>
  </cols>
  <sheetData>
    <row r="4" spans="2:9" ht="15" customHeight="1" x14ac:dyDescent="0.45">
      <c r="B4" s="156"/>
      <c r="C4" s="156"/>
      <c r="D4" s="156"/>
      <c r="E4" s="156"/>
      <c r="F4" s="156"/>
      <c r="G4" s="156"/>
      <c r="H4" s="156"/>
    </row>
    <row r="5" spans="2:9" ht="15" customHeight="1" x14ac:dyDescent="0.45">
      <c r="B5" s="131"/>
      <c r="C5" s="131"/>
      <c r="D5" s="131"/>
      <c r="E5" s="131"/>
      <c r="F5" s="131"/>
      <c r="G5" s="131"/>
      <c r="H5" s="131"/>
    </row>
    <row r="6" spans="2:9" ht="15" customHeight="1" x14ac:dyDescent="0.45">
      <c r="B6" s="131"/>
      <c r="C6" s="131"/>
      <c r="D6" s="131"/>
      <c r="E6" s="131"/>
      <c r="F6" s="131"/>
      <c r="G6" s="131"/>
      <c r="H6" s="131"/>
    </row>
    <row r="7" spans="2:9" ht="15" customHeight="1" x14ac:dyDescent="0.45">
      <c r="B7" s="156" t="s">
        <v>0</v>
      </c>
      <c r="C7" s="156"/>
      <c r="D7" s="156"/>
      <c r="E7" s="156"/>
      <c r="F7" s="156"/>
      <c r="G7" s="156"/>
      <c r="H7" s="156"/>
    </row>
    <row r="8" spans="2:9" ht="15" customHeight="1" x14ac:dyDescent="0.45">
      <c r="B8" s="156" t="str">
        <f>BALANÇO!A5</f>
        <v xml:space="preserve">DEMONSTRAÇÕES FINANCEIRAS LEVANTADAS EM 31 DE DEZEMBRO DE 2019 E 2018 </v>
      </c>
      <c r="C8" s="156"/>
      <c r="D8" s="156"/>
      <c r="E8" s="156"/>
      <c r="F8" s="156"/>
      <c r="G8" s="156"/>
      <c r="H8" s="156"/>
    </row>
    <row r="9" spans="2:9" ht="15" customHeight="1" x14ac:dyDescent="0.45">
      <c r="B9" s="131"/>
      <c r="C9" s="131"/>
      <c r="D9" s="131"/>
      <c r="E9" s="131"/>
      <c r="F9" s="16"/>
      <c r="G9" s="131"/>
      <c r="H9" s="16"/>
    </row>
    <row r="10" spans="2:9" ht="15" customHeight="1" x14ac:dyDescent="0.45">
      <c r="B10" s="157" t="s">
        <v>123</v>
      </c>
      <c r="C10" s="157"/>
      <c r="D10" s="157"/>
      <c r="E10" s="157"/>
      <c r="F10" s="157"/>
      <c r="G10" s="157"/>
      <c r="H10" s="157"/>
    </row>
    <row r="11" spans="2:9" ht="15" customHeight="1" x14ac:dyDescent="0.45">
      <c r="B11" s="37" t="s">
        <v>3</v>
      </c>
      <c r="C11" s="37"/>
      <c r="D11" s="37"/>
      <c r="F11" s="37"/>
      <c r="G11" s="55"/>
      <c r="H11" s="38"/>
    </row>
    <row r="12" spans="2:9" ht="15" customHeight="1" x14ac:dyDescent="0.45">
      <c r="B12" s="131"/>
      <c r="C12" s="131"/>
      <c r="D12" s="131"/>
      <c r="E12" s="131"/>
      <c r="F12" s="131"/>
      <c r="G12" s="131"/>
      <c r="H12" s="131"/>
    </row>
    <row r="13" spans="2:9" ht="12" customHeight="1" x14ac:dyDescent="0.45">
      <c r="B13" s="131"/>
      <c r="C13" s="131"/>
      <c r="D13" s="159" t="s">
        <v>5</v>
      </c>
      <c r="E13" s="131"/>
      <c r="F13" s="164">
        <v>43830</v>
      </c>
      <c r="G13" s="131"/>
      <c r="H13" s="164">
        <v>43465</v>
      </c>
    </row>
    <row r="14" spans="2:9" ht="12.75" customHeight="1" x14ac:dyDescent="0.45">
      <c r="B14" s="12"/>
      <c r="C14" s="16"/>
      <c r="D14" s="159"/>
      <c r="E14" s="19"/>
      <c r="F14" s="165"/>
      <c r="G14" s="19"/>
      <c r="H14" s="165"/>
    </row>
    <row r="15" spans="2:9" ht="10.5" customHeight="1" x14ac:dyDescent="0.45">
      <c r="B15" s="12"/>
      <c r="C15" s="16"/>
      <c r="D15" s="132"/>
      <c r="E15" s="19"/>
      <c r="F15" s="19"/>
      <c r="G15" s="19"/>
      <c r="H15" s="19"/>
    </row>
    <row r="16" spans="2:9" ht="15.5" hidden="1" x14ac:dyDescent="0.45">
      <c r="B16" s="15" t="s">
        <v>81</v>
      </c>
      <c r="C16" s="16"/>
      <c r="D16" s="39"/>
      <c r="E16" s="21"/>
      <c r="F16" s="21">
        <f>F18</f>
        <v>568245728</v>
      </c>
      <c r="G16" s="21"/>
      <c r="H16" s="21">
        <f>H18</f>
        <v>498422933.00000006</v>
      </c>
      <c r="I16" s="4"/>
    </row>
    <row r="17" spans="2:9" ht="12" hidden="1" customHeight="1" x14ac:dyDescent="0.45">
      <c r="B17" s="15"/>
      <c r="C17" s="16"/>
      <c r="D17" s="39"/>
      <c r="E17" s="21"/>
      <c r="F17" s="21"/>
      <c r="G17" s="21"/>
      <c r="H17" s="21"/>
      <c r="I17" s="4"/>
    </row>
    <row r="18" spans="2:9" ht="15" hidden="1" customHeight="1" x14ac:dyDescent="0.45">
      <c r="B18" s="12"/>
      <c r="C18" s="16" t="s">
        <v>82</v>
      </c>
      <c r="D18" s="39"/>
      <c r="E18" s="19"/>
      <c r="F18" s="19">
        <v>568245728</v>
      </c>
      <c r="G18" s="19"/>
      <c r="H18" s="19">
        <v>498422933.00000006</v>
      </c>
      <c r="I18" s="4"/>
    </row>
    <row r="19" spans="2:9" ht="15" hidden="1" customHeight="1" x14ac:dyDescent="0.45">
      <c r="B19" s="12"/>
      <c r="C19" s="16"/>
      <c r="D19" s="39"/>
      <c r="E19" s="19"/>
      <c r="F19" s="19"/>
      <c r="G19" s="19"/>
      <c r="H19" s="19"/>
      <c r="I19" s="4"/>
    </row>
    <row r="20" spans="2:9" ht="15" hidden="1" customHeight="1" x14ac:dyDescent="0.45">
      <c r="B20" s="15" t="s">
        <v>83</v>
      </c>
      <c r="C20" s="16"/>
      <c r="D20" s="39"/>
      <c r="E20" s="21"/>
      <c r="F20" s="21">
        <f>F22</f>
        <v>-127175673</v>
      </c>
      <c r="G20" s="21"/>
      <c r="H20" s="21">
        <f>H22</f>
        <v>-108625326</v>
      </c>
      <c r="I20" s="4"/>
    </row>
    <row r="21" spans="2:9" ht="12" hidden="1" customHeight="1" x14ac:dyDescent="0.45">
      <c r="B21" s="12"/>
      <c r="C21" s="15"/>
      <c r="D21" s="40"/>
      <c r="E21" s="19"/>
      <c r="F21" s="19"/>
      <c r="G21" s="19"/>
      <c r="H21" s="19"/>
      <c r="I21" s="4"/>
    </row>
    <row r="22" spans="2:9" ht="15" hidden="1" customHeight="1" x14ac:dyDescent="0.45">
      <c r="B22" s="12"/>
      <c r="C22" s="16" t="s">
        <v>84</v>
      </c>
      <c r="D22" s="39"/>
      <c r="E22" s="19"/>
      <c r="F22" s="19">
        <v>-127175673</v>
      </c>
      <c r="G22" s="19"/>
      <c r="H22" s="19">
        <v>-108625326</v>
      </c>
      <c r="I22" s="4"/>
    </row>
    <row r="23" spans="2:9" ht="20.25" hidden="1" customHeight="1" x14ac:dyDescent="0.45">
      <c r="B23" s="16"/>
      <c r="C23" s="15"/>
      <c r="D23" s="40"/>
      <c r="E23" s="19"/>
      <c r="F23" s="19"/>
      <c r="G23" s="19"/>
      <c r="H23" s="19"/>
      <c r="I23" s="4"/>
    </row>
    <row r="24" spans="2:9" ht="15" customHeight="1" x14ac:dyDescent="0.45">
      <c r="B24" s="15" t="s">
        <v>115</v>
      </c>
      <c r="C24" s="16"/>
      <c r="D24" s="20"/>
      <c r="E24" s="21"/>
      <c r="F24" s="21">
        <f>DRE!F66</f>
        <v>60853</v>
      </c>
      <c r="G24" s="21"/>
      <c r="H24" s="21">
        <f>DRE!G66</f>
        <v>56674</v>
      </c>
      <c r="I24" s="4"/>
    </row>
    <row r="25" spans="2:9" ht="15" customHeight="1" x14ac:dyDescent="0.45">
      <c r="B25" s="15"/>
      <c r="C25" s="15"/>
      <c r="D25" s="40"/>
      <c r="E25" s="21"/>
      <c r="F25" s="21"/>
      <c r="G25" s="21"/>
      <c r="H25" s="21"/>
      <c r="I25" s="4"/>
    </row>
    <row r="26" spans="2:9" ht="15" customHeight="1" x14ac:dyDescent="0.45">
      <c r="B26" s="15" t="s">
        <v>124</v>
      </c>
      <c r="C26" s="16"/>
      <c r="D26" s="20"/>
      <c r="E26" s="21"/>
      <c r="F26" s="24">
        <v>0</v>
      </c>
      <c r="G26" s="21"/>
      <c r="H26" s="24">
        <v>0</v>
      </c>
      <c r="I26" s="4"/>
    </row>
    <row r="27" spans="2:9" ht="15" customHeight="1" x14ac:dyDescent="0.45">
      <c r="B27" s="15"/>
      <c r="C27" s="16"/>
      <c r="D27" s="39"/>
      <c r="E27" s="21"/>
      <c r="F27" s="21"/>
      <c r="G27" s="21"/>
      <c r="H27" s="21"/>
      <c r="I27" s="4"/>
    </row>
    <row r="28" spans="2:9" ht="15" customHeight="1" x14ac:dyDescent="0.45">
      <c r="B28" s="15" t="s">
        <v>125</v>
      </c>
      <c r="C28" s="41"/>
      <c r="D28" s="42"/>
      <c r="E28" s="19"/>
      <c r="F28" s="24">
        <f>F24+F26</f>
        <v>60853</v>
      </c>
      <c r="G28" s="19"/>
      <c r="H28" s="24">
        <f>H26+H24</f>
        <v>56674</v>
      </c>
      <c r="I28" s="4"/>
    </row>
    <row r="29" spans="2:9" ht="15" customHeight="1" x14ac:dyDescent="0.45">
      <c r="E29" s="2"/>
      <c r="F29" s="2"/>
      <c r="G29" s="2"/>
      <c r="H29" s="2"/>
      <c r="I29" s="4"/>
    </row>
    <row r="30" spans="2:9" ht="15" customHeight="1" x14ac:dyDescent="0.45">
      <c r="B30" s="133" t="s">
        <v>122</v>
      </c>
      <c r="C30" s="133"/>
      <c r="D30" s="133"/>
      <c r="E30" s="133"/>
      <c r="F30" s="133"/>
      <c r="G30" s="133"/>
      <c r="H30" s="133"/>
      <c r="I30" s="4"/>
    </row>
    <row r="31" spans="2:9" ht="15" customHeight="1" x14ac:dyDescent="0.45">
      <c r="C31" s="52"/>
      <c r="D31" s="52"/>
      <c r="E31" s="52"/>
      <c r="F31" s="52"/>
      <c r="G31" s="52"/>
      <c r="H31" s="52"/>
      <c r="I31" s="4"/>
    </row>
    <row r="32" spans="2:9" ht="15" customHeight="1" x14ac:dyDescent="0.45">
      <c r="B32" s="52"/>
      <c r="C32" s="52"/>
      <c r="D32" s="52"/>
      <c r="E32" s="52"/>
      <c r="F32" s="52"/>
      <c r="G32" s="52"/>
      <c r="H32" s="52"/>
      <c r="I32" s="4"/>
    </row>
    <row r="33" spans="2:9" ht="15" customHeight="1" x14ac:dyDescent="0.45">
      <c r="B33" s="52"/>
      <c r="C33" s="52"/>
      <c r="D33" s="52"/>
      <c r="E33" s="52"/>
      <c r="F33" s="52"/>
      <c r="G33" s="52"/>
      <c r="H33" s="52"/>
      <c r="I33" s="4"/>
    </row>
    <row r="34" spans="2:9" ht="15" customHeight="1" x14ac:dyDescent="0.45">
      <c r="B34" s="52"/>
      <c r="I34" s="4"/>
    </row>
    <row r="35" spans="2:9" ht="15" customHeight="1" x14ac:dyDescent="0.45">
      <c r="I35" s="4"/>
    </row>
    <row r="36" spans="2:9" ht="15" customHeight="1" x14ac:dyDescent="0.45">
      <c r="C36" s="52"/>
      <c r="D36" s="52"/>
      <c r="E36" s="54"/>
      <c r="G36" s="54"/>
      <c r="I36" s="4"/>
    </row>
    <row r="37" spans="2:9" ht="15" customHeight="1" x14ac:dyDescent="0.45">
      <c r="I37" s="4"/>
    </row>
    <row r="38" spans="2:9" ht="15" customHeight="1" x14ac:dyDescent="0.45">
      <c r="I38" s="4"/>
    </row>
    <row r="39" spans="2:9" ht="15" customHeight="1" x14ac:dyDescent="0.45">
      <c r="I39" s="4"/>
    </row>
    <row r="40" spans="2:9" ht="15" customHeight="1" x14ac:dyDescent="0.45">
      <c r="I40" s="4"/>
    </row>
    <row r="41" spans="2:9" ht="15" customHeight="1" x14ac:dyDescent="0.45">
      <c r="H41" s="7">
        <v>3</v>
      </c>
      <c r="I41" s="4"/>
    </row>
    <row r="42" spans="2:9" ht="15" customHeight="1" x14ac:dyDescent="0.45">
      <c r="I42" s="4"/>
    </row>
    <row r="43" spans="2:9" ht="12" customHeight="1" x14ac:dyDescent="0.45">
      <c r="I43" s="4"/>
    </row>
    <row r="44" spans="2:9" ht="15" customHeight="1" x14ac:dyDescent="0.45">
      <c r="I44" s="4"/>
    </row>
    <row r="45" spans="2:9" ht="15" customHeight="1" x14ac:dyDescent="0.45">
      <c r="I45" s="4"/>
    </row>
    <row r="46" spans="2:9" ht="15" customHeight="1" x14ac:dyDescent="0.45">
      <c r="I46" s="4"/>
    </row>
    <row r="47" spans="2:9" ht="15" customHeight="1" x14ac:dyDescent="0.45">
      <c r="I47" s="4"/>
    </row>
    <row r="48" spans="2:9" ht="15" customHeight="1" x14ac:dyDescent="0.45">
      <c r="I48" s="4"/>
    </row>
    <row r="49" spans="9:11" ht="15" customHeight="1" x14ac:dyDescent="0.45">
      <c r="I49" s="4"/>
    </row>
    <row r="50" spans="9:11" ht="15" customHeight="1" x14ac:dyDescent="0.45">
      <c r="I50" s="4"/>
    </row>
    <row r="51" spans="9:11" ht="15" customHeight="1" x14ac:dyDescent="0.45">
      <c r="I51" s="4"/>
    </row>
    <row r="52" spans="9:11" ht="15" customHeight="1" x14ac:dyDescent="0.45">
      <c r="I52" s="4"/>
    </row>
    <row r="53" spans="9:11" ht="15" customHeight="1" x14ac:dyDescent="0.45">
      <c r="I53" s="4"/>
      <c r="J53" s="49"/>
      <c r="K53" s="50"/>
    </row>
    <row r="54" spans="9:11" ht="15" customHeight="1" x14ac:dyDescent="0.45">
      <c r="I54" s="4"/>
      <c r="J54" s="49"/>
      <c r="K54" s="50"/>
    </row>
    <row r="55" spans="9:11" ht="15" customHeight="1" x14ac:dyDescent="0.45">
      <c r="I55" s="4"/>
      <c r="J55" s="49"/>
      <c r="K55" s="50"/>
    </row>
    <row r="56" spans="9:11" ht="15" customHeight="1" x14ac:dyDescent="0.45">
      <c r="I56" s="4"/>
      <c r="J56" s="49"/>
      <c r="K56" s="50"/>
    </row>
    <row r="57" spans="9:11" ht="15" customHeight="1" x14ac:dyDescent="0.45">
      <c r="I57" s="4"/>
      <c r="J57" s="49"/>
      <c r="K57" s="49"/>
    </row>
    <row r="58" spans="9:11" ht="15" customHeight="1" x14ac:dyDescent="0.45">
      <c r="J58" s="49"/>
      <c r="K58" s="49"/>
    </row>
    <row r="59" spans="9:11" ht="15" customHeight="1" x14ac:dyDescent="0.45"/>
    <row r="60" spans="9:11" ht="15" customHeight="1" x14ac:dyDescent="0.45">
      <c r="K60" s="49"/>
    </row>
    <row r="61" spans="9:11" ht="15" customHeight="1" x14ac:dyDescent="0.45"/>
    <row r="62" spans="9:11" ht="15" customHeight="1" x14ac:dyDescent="0.45"/>
    <row r="63" spans="9:11" ht="15" customHeight="1" x14ac:dyDescent="0.45"/>
    <row r="64" spans="9:11" ht="15" customHeight="1" x14ac:dyDescent="0.45"/>
    <row r="65" ht="15" customHeight="1" x14ac:dyDescent="0.45"/>
    <row r="66" ht="15" customHeight="1" x14ac:dyDescent="0.45"/>
    <row r="67" ht="15" customHeight="1" x14ac:dyDescent="0.45"/>
    <row r="68" ht="15" customHeight="1" x14ac:dyDescent="0.45"/>
    <row r="69" ht="15" customHeight="1" x14ac:dyDescent="0.45"/>
  </sheetData>
  <mergeCells count="7">
    <mergeCell ref="B4:H4"/>
    <mergeCell ref="B7:H7"/>
    <mergeCell ref="B8:H8"/>
    <mergeCell ref="B10:H10"/>
    <mergeCell ref="D13:D14"/>
    <mergeCell ref="F13:F14"/>
    <mergeCell ref="H13:H14"/>
  </mergeCells>
  <printOptions horizontalCentered="1"/>
  <pageMargins left="0.39370078740157483" right="0.39370078740157483" top="0.39370078740157483" bottom="0.39370078740157483" header="0.39" footer="0.19685039370078741"/>
  <pageSetup paperSize="9" scale="7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61BFF-D93A-401B-9FD2-6D13B0126518}">
  <sheetPr>
    <tabColor rgb="FF00B0F0"/>
    <pageSetUpPr fitToPage="1"/>
  </sheetPr>
  <dimension ref="A3:AB82"/>
  <sheetViews>
    <sheetView showGridLines="0" zoomScaleSheetLayoutView="85" workbookViewId="0">
      <pane ySplit="11" topLeftCell="A12" activePane="bottomLeft" state="frozen"/>
      <selection activeCell="L40" sqref="L40"/>
      <selection pane="bottomLeft" activeCell="F67" sqref="F67"/>
    </sheetView>
  </sheetViews>
  <sheetFormatPr defaultColWidth="9.1796875" defaultRowHeight="18" x14ac:dyDescent="0.5"/>
  <cols>
    <col min="1" max="1" width="2.7265625" style="107" customWidth="1"/>
    <col min="2" max="2" width="63.54296875" style="108" customWidth="1"/>
    <col min="3" max="3" width="4.26953125" style="104" customWidth="1"/>
    <col min="4" max="4" width="15.453125" style="104" bestFit="1" customWidth="1"/>
    <col min="5" max="5" width="4.26953125" style="104" customWidth="1"/>
    <col min="6" max="6" width="15.453125" style="104" bestFit="1" customWidth="1"/>
    <col min="7" max="7" width="4.26953125" style="104" customWidth="1"/>
    <col min="8" max="18" width="9.1796875" style="108" customWidth="1"/>
    <col min="19" max="19" width="11.81640625" style="108" customWidth="1"/>
    <col min="20" max="20" width="9.1796875" style="108" customWidth="1"/>
    <col min="21" max="21" width="10.26953125" style="108" customWidth="1"/>
    <col min="22" max="29" width="9.1796875" style="108" customWidth="1"/>
    <col min="30" max="16384" width="9.1796875" style="108"/>
  </cols>
  <sheetData>
    <row r="3" spans="1:7" ht="15" customHeight="1" x14ac:dyDescent="0.5"/>
    <row r="4" spans="1:7" ht="14.25" customHeight="1" x14ac:dyDescent="0.5"/>
    <row r="5" spans="1:7" ht="15" customHeight="1" x14ac:dyDescent="0.45">
      <c r="A5" s="95" t="s">
        <v>0</v>
      </c>
      <c r="B5" s="95"/>
      <c r="C5" s="95"/>
      <c r="D5" s="95"/>
      <c r="E5" s="95"/>
      <c r="F5" s="95"/>
      <c r="G5" s="95"/>
    </row>
    <row r="6" spans="1:7" ht="13.5" customHeight="1" x14ac:dyDescent="0.45">
      <c r="A6" s="166" t="str">
        <f>BALANÇO!A5</f>
        <v xml:space="preserve">DEMONSTRAÇÕES FINANCEIRAS LEVANTADAS EM 31 DE DEZEMBRO DE 2019 E 2018 </v>
      </c>
      <c r="B6" s="166"/>
      <c r="C6" s="166"/>
      <c r="D6" s="166"/>
      <c r="E6" s="166"/>
      <c r="F6" s="166"/>
      <c r="G6" s="166"/>
    </row>
    <row r="7" spans="1:7" ht="13.5" customHeight="1" x14ac:dyDescent="0.45">
      <c r="A7" s="134"/>
      <c r="B7" s="134"/>
      <c r="C7" s="134"/>
      <c r="D7" s="134"/>
      <c r="E7" s="134"/>
      <c r="F7" s="134"/>
      <c r="G7" s="134"/>
    </row>
    <row r="8" spans="1:7" ht="15" customHeight="1" x14ac:dyDescent="0.45">
      <c r="A8" s="167" t="s">
        <v>126</v>
      </c>
      <c r="B8" s="167"/>
      <c r="C8" s="167"/>
      <c r="D8" s="167"/>
      <c r="E8" s="167"/>
      <c r="F8" s="167"/>
      <c r="G8" s="167"/>
    </row>
    <row r="9" spans="1:7" ht="15" customHeight="1" x14ac:dyDescent="0.45">
      <c r="A9" s="109" t="s">
        <v>3</v>
      </c>
      <c r="B9" s="110"/>
      <c r="C9" s="110"/>
      <c r="D9" s="111"/>
      <c r="E9" s="110"/>
      <c r="F9" s="111"/>
      <c r="G9" s="110"/>
    </row>
    <row r="10" spans="1:7" ht="12.75" customHeight="1" x14ac:dyDescent="0.45">
      <c r="A10" s="99"/>
      <c r="B10" s="99"/>
      <c r="C10" s="99"/>
      <c r="D10" s="168">
        <f>DRE!F13</f>
        <v>43830</v>
      </c>
      <c r="E10" s="99"/>
      <c r="F10" s="168">
        <f>DRE!G13</f>
        <v>43465</v>
      </c>
      <c r="G10" s="99"/>
    </row>
    <row r="11" spans="1:7" ht="15" customHeight="1" x14ac:dyDescent="0.5">
      <c r="B11" s="99"/>
      <c r="C11" s="135"/>
      <c r="D11" s="169"/>
      <c r="E11" s="135"/>
      <c r="F11" s="169"/>
      <c r="G11" s="135"/>
    </row>
    <row r="12" spans="1:7" ht="12.75" customHeight="1" x14ac:dyDescent="0.45">
      <c r="A12" s="112" t="s">
        <v>127</v>
      </c>
      <c r="B12" s="99"/>
      <c r="C12" s="135"/>
      <c r="D12" s="113"/>
      <c r="E12" s="135"/>
      <c r="F12" s="113"/>
      <c r="G12" s="135"/>
    </row>
    <row r="13" spans="1:7" ht="15.5" x14ac:dyDescent="0.45">
      <c r="A13" s="112"/>
      <c r="B13" s="99"/>
      <c r="C13" s="103"/>
      <c r="D13" s="103"/>
      <c r="E13" s="103"/>
      <c r="F13" s="103"/>
      <c r="G13" s="103"/>
    </row>
    <row r="14" spans="1:7" ht="15.5" x14ac:dyDescent="0.45">
      <c r="A14" s="99" t="s">
        <v>128</v>
      </c>
      <c r="B14" s="99"/>
      <c r="C14" s="101"/>
      <c r="D14" s="101">
        <v>68351</v>
      </c>
      <c r="E14" s="101"/>
      <c r="F14" s="101">
        <v>63178</v>
      </c>
      <c r="G14" s="101"/>
    </row>
    <row r="15" spans="1:7" ht="15.5" x14ac:dyDescent="0.45">
      <c r="A15" s="99"/>
      <c r="B15" s="99"/>
      <c r="C15" s="101"/>
      <c r="D15" s="101"/>
      <c r="E15" s="101"/>
      <c r="F15" s="101"/>
      <c r="G15" s="101"/>
    </row>
    <row r="16" spans="1:7" ht="15" customHeight="1" x14ac:dyDescent="0.45">
      <c r="A16" s="99" t="s">
        <v>129</v>
      </c>
      <c r="B16" s="99"/>
      <c r="C16" s="101"/>
      <c r="D16" s="101"/>
      <c r="E16" s="101"/>
      <c r="F16" s="101"/>
      <c r="G16" s="101"/>
    </row>
    <row r="17" spans="1:28" ht="15" customHeight="1" x14ac:dyDescent="0.45">
      <c r="A17" s="99" t="s">
        <v>130</v>
      </c>
      <c r="B17" s="99"/>
      <c r="C17" s="101"/>
      <c r="D17" s="101"/>
      <c r="E17" s="101"/>
      <c r="F17" s="101"/>
      <c r="G17" s="101"/>
    </row>
    <row r="18" spans="1:28" ht="15" hidden="1" customHeight="1" x14ac:dyDescent="0.45">
      <c r="A18" s="99"/>
      <c r="B18" s="99" t="s">
        <v>131</v>
      </c>
      <c r="C18" s="101"/>
      <c r="D18" s="101">
        <v>0</v>
      </c>
      <c r="E18" s="101"/>
      <c r="F18" s="101">
        <v>0</v>
      </c>
      <c r="G18" s="101"/>
      <c r="S18" s="114"/>
    </row>
    <row r="19" spans="1:28" ht="15" customHeight="1" x14ac:dyDescent="0.45">
      <c r="A19" s="99"/>
      <c r="B19" s="99" t="s">
        <v>132</v>
      </c>
      <c r="C19" s="101"/>
      <c r="D19" s="101">
        <v>221</v>
      </c>
      <c r="E19" s="101"/>
      <c r="F19" s="101"/>
      <c r="G19" s="101"/>
    </row>
    <row r="20" spans="1:28" ht="15" customHeight="1" x14ac:dyDescent="0.45">
      <c r="A20" s="99"/>
      <c r="B20" s="99" t="s">
        <v>239</v>
      </c>
      <c r="C20" s="101"/>
      <c r="D20" s="101">
        <v>2</v>
      </c>
      <c r="E20" s="101"/>
      <c r="F20" s="101">
        <v>0</v>
      </c>
      <c r="G20" s="101"/>
    </row>
    <row r="21" spans="1:28" ht="15" customHeight="1" x14ac:dyDescent="0.45">
      <c r="A21" s="99"/>
      <c r="B21" s="99" t="s">
        <v>133</v>
      </c>
      <c r="C21" s="101"/>
      <c r="D21" s="101">
        <v>-90</v>
      </c>
      <c r="E21" s="101"/>
      <c r="F21" s="101">
        <v>-14</v>
      </c>
      <c r="G21" s="101"/>
    </row>
    <row r="22" spans="1:28" ht="15" customHeight="1" x14ac:dyDescent="0.45">
      <c r="A22" s="99"/>
      <c r="B22" s="99" t="s">
        <v>134</v>
      </c>
      <c r="C22" s="101"/>
      <c r="D22" s="101">
        <v>17866</v>
      </c>
      <c r="E22" s="101"/>
      <c r="F22" s="101">
        <v>15504</v>
      </c>
      <c r="G22" s="101"/>
      <c r="Z22" s="114">
        <f>D22-DVA!F29</f>
        <v>0</v>
      </c>
      <c r="AA22" s="108" t="s">
        <v>135</v>
      </c>
      <c r="AB22" s="114">
        <f>F22-DVA!H29</f>
        <v>0</v>
      </c>
    </row>
    <row r="23" spans="1:28" ht="15" customHeight="1" x14ac:dyDescent="0.45">
      <c r="A23" s="99"/>
      <c r="B23" s="99" t="s">
        <v>238</v>
      </c>
      <c r="C23" s="101"/>
      <c r="D23" s="101">
        <v>-1133</v>
      </c>
      <c r="E23" s="101"/>
      <c r="F23" s="101">
        <v>0</v>
      </c>
      <c r="G23" s="101"/>
      <c r="Z23" s="114"/>
      <c r="AB23" s="114"/>
    </row>
    <row r="24" spans="1:28" ht="15" customHeight="1" x14ac:dyDescent="0.45">
      <c r="A24" s="99"/>
      <c r="G24" s="101"/>
    </row>
    <row r="25" spans="1:28" ht="15" customHeight="1" x14ac:dyDescent="0.45">
      <c r="A25" s="99" t="s">
        <v>136</v>
      </c>
      <c r="B25" s="99"/>
      <c r="C25" s="101"/>
      <c r="D25" s="101">
        <v>85217</v>
      </c>
      <c r="E25" s="101"/>
      <c r="F25" s="101">
        <v>78668</v>
      </c>
      <c r="G25" s="101"/>
      <c r="AA25" s="115"/>
    </row>
    <row r="26" spans="1:28" ht="15" customHeight="1" x14ac:dyDescent="0.45">
      <c r="A26" s="99"/>
      <c r="B26" s="99"/>
      <c r="C26" s="101"/>
      <c r="D26" s="101"/>
      <c r="E26" s="101"/>
      <c r="F26" s="101"/>
      <c r="G26" s="101"/>
    </row>
    <row r="27" spans="1:28" ht="15" customHeight="1" x14ac:dyDescent="0.45">
      <c r="A27" s="99" t="s">
        <v>137</v>
      </c>
      <c r="B27" s="99"/>
      <c r="C27" s="103"/>
      <c r="D27" s="103">
        <v>-57517.377589999996</v>
      </c>
      <c r="E27" s="103"/>
      <c r="F27" s="103">
        <v>22825.670519999992</v>
      </c>
      <c r="G27" s="103"/>
    </row>
    <row r="28" spans="1:28" ht="15" customHeight="1" x14ac:dyDescent="0.45">
      <c r="A28" s="95"/>
      <c r="B28" s="99" t="s">
        <v>138</v>
      </c>
      <c r="C28" s="101"/>
      <c r="D28" s="101">
        <v>-49554.377589999996</v>
      </c>
      <c r="E28" s="101"/>
      <c r="F28" s="101">
        <v>21004.670519999992</v>
      </c>
      <c r="G28" s="101"/>
    </row>
    <row r="29" spans="1:28" ht="15" customHeight="1" x14ac:dyDescent="0.45">
      <c r="A29" s="95"/>
      <c r="B29" s="99" t="s">
        <v>19</v>
      </c>
      <c r="C29" s="101"/>
      <c r="D29" s="101">
        <v>-186</v>
      </c>
      <c r="E29" s="101"/>
      <c r="F29" s="101">
        <v>-214</v>
      </c>
      <c r="G29" s="101"/>
    </row>
    <row r="30" spans="1:28" ht="15" customHeight="1" x14ac:dyDescent="0.45">
      <c r="A30" s="95"/>
      <c r="B30" s="99" t="s">
        <v>139</v>
      </c>
      <c r="C30" s="101"/>
      <c r="D30" s="101">
        <v>-318</v>
      </c>
      <c r="E30" s="101"/>
      <c r="F30" s="101">
        <v>131</v>
      </c>
      <c r="G30" s="101"/>
    </row>
    <row r="31" spans="1:28" ht="15" customHeight="1" x14ac:dyDescent="0.45">
      <c r="A31" s="95"/>
      <c r="B31" s="99" t="s">
        <v>241</v>
      </c>
      <c r="C31" s="101"/>
      <c r="D31" s="101">
        <v>-8192</v>
      </c>
      <c r="E31" s="101"/>
      <c r="F31" s="101">
        <v>-392</v>
      </c>
      <c r="G31" s="101"/>
    </row>
    <row r="32" spans="1:28" ht="15" customHeight="1" x14ac:dyDescent="0.45">
      <c r="A32" s="95"/>
      <c r="B32" s="99" t="s">
        <v>11</v>
      </c>
      <c r="C32" s="101"/>
      <c r="D32" s="101">
        <v>614</v>
      </c>
      <c r="E32" s="101"/>
      <c r="F32" s="101">
        <v>-507</v>
      </c>
      <c r="G32" s="101"/>
    </row>
    <row r="33" spans="1:21" ht="15" customHeight="1" x14ac:dyDescent="0.45">
      <c r="A33" s="99"/>
      <c r="B33" s="99" t="s">
        <v>140</v>
      </c>
      <c r="C33" s="101"/>
      <c r="D33" s="101">
        <v>-22</v>
      </c>
      <c r="E33" s="101"/>
      <c r="F33" s="101">
        <v>-147</v>
      </c>
      <c r="G33" s="101"/>
    </row>
    <row r="34" spans="1:21" ht="15" customHeight="1" x14ac:dyDescent="0.45">
      <c r="A34" s="99"/>
      <c r="B34" s="99" t="s">
        <v>141</v>
      </c>
      <c r="C34" s="101"/>
      <c r="D34" s="101">
        <v>141</v>
      </c>
      <c r="E34" s="101"/>
      <c r="F34" s="101">
        <v>2950</v>
      </c>
      <c r="G34" s="101"/>
      <c r="U34" s="117"/>
    </row>
    <row r="35" spans="1:21" ht="15" customHeight="1" x14ac:dyDescent="0.45">
      <c r="A35" s="99"/>
      <c r="B35" s="99"/>
      <c r="C35" s="101"/>
      <c r="D35" s="101"/>
      <c r="E35" s="101"/>
      <c r="F35" s="101"/>
      <c r="G35" s="101"/>
      <c r="U35" s="117"/>
    </row>
    <row r="36" spans="1:21" ht="15" customHeight="1" x14ac:dyDescent="0.45">
      <c r="A36" s="99" t="s">
        <v>142</v>
      </c>
      <c r="B36" s="99"/>
      <c r="C36" s="103"/>
      <c r="D36" s="103">
        <v>65416</v>
      </c>
      <c r="E36" s="103"/>
      <c r="F36" s="103">
        <v>-16503</v>
      </c>
      <c r="G36" s="103"/>
    </row>
    <row r="37" spans="1:21" ht="15" customHeight="1" x14ac:dyDescent="0.45">
      <c r="A37" s="99"/>
      <c r="B37" s="99" t="s">
        <v>10</v>
      </c>
      <c r="C37" s="101"/>
      <c r="D37" s="101">
        <v>48834</v>
      </c>
      <c r="E37" s="101"/>
      <c r="F37" s="101">
        <v>-15587</v>
      </c>
      <c r="G37" s="101"/>
    </row>
    <row r="38" spans="1:21" ht="15" customHeight="1" x14ac:dyDescent="0.45">
      <c r="A38" s="99"/>
      <c r="B38" s="99" t="s">
        <v>143</v>
      </c>
      <c r="C38" s="101"/>
      <c r="D38" s="101">
        <v>328</v>
      </c>
      <c r="E38" s="101"/>
      <c r="F38" s="101">
        <v>-539</v>
      </c>
      <c r="G38" s="101"/>
    </row>
    <row r="39" spans="1:21" ht="15" customHeight="1" x14ac:dyDescent="0.45">
      <c r="A39" s="95"/>
      <c r="B39" s="99" t="s">
        <v>144</v>
      </c>
      <c r="C39" s="101"/>
      <c r="D39" s="101">
        <v>-9480</v>
      </c>
      <c r="E39" s="101"/>
      <c r="F39" s="101">
        <v>-7963</v>
      </c>
      <c r="G39" s="101"/>
    </row>
    <row r="40" spans="1:21" ht="15" customHeight="1" x14ac:dyDescent="0.45">
      <c r="A40" s="95"/>
      <c r="B40" s="99" t="s">
        <v>29</v>
      </c>
      <c r="C40" s="101"/>
      <c r="D40" s="101">
        <v>476</v>
      </c>
      <c r="E40" s="101"/>
      <c r="F40" s="101">
        <v>-23</v>
      </c>
      <c r="G40" s="101"/>
    </row>
    <row r="41" spans="1:21" ht="15" customHeight="1" x14ac:dyDescent="0.45">
      <c r="A41" s="95"/>
      <c r="B41" s="99" t="s">
        <v>145</v>
      </c>
      <c r="C41" s="101"/>
      <c r="D41" s="101">
        <v>21019</v>
      </c>
      <c r="E41" s="101"/>
      <c r="F41" s="101">
        <v>3122</v>
      </c>
      <c r="G41" s="101"/>
    </row>
    <row r="42" spans="1:21" ht="15" customHeight="1" x14ac:dyDescent="0.45">
      <c r="A42" s="99"/>
      <c r="B42" s="99" t="s">
        <v>146</v>
      </c>
      <c r="C42" s="101"/>
      <c r="D42" s="101">
        <v>4374</v>
      </c>
      <c r="E42" s="101"/>
      <c r="F42" s="101">
        <v>4316</v>
      </c>
      <c r="G42" s="101"/>
    </row>
    <row r="43" spans="1:21" ht="15" customHeight="1" x14ac:dyDescent="0.45">
      <c r="A43" s="99"/>
      <c r="B43" s="99" t="s">
        <v>147</v>
      </c>
      <c r="C43" s="101"/>
      <c r="D43" s="101">
        <v>-135</v>
      </c>
      <c r="E43" s="101"/>
      <c r="F43" s="101">
        <v>171</v>
      </c>
      <c r="G43" s="101"/>
    </row>
    <row r="44" spans="1:21" ht="15" customHeight="1" x14ac:dyDescent="0.45">
      <c r="A44" s="99"/>
      <c r="B44" s="99"/>
      <c r="C44" s="101"/>
      <c r="D44" s="101"/>
      <c r="E44" s="101"/>
      <c r="F44" s="101"/>
      <c r="G44" s="101"/>
      <c r="T44" s="114"/>
    </row>
    <row r="45" spans="1:21" ht="15" customHeight="1" x14ac:dyDescent="0.45">
      <c r="A45" s="95" t="s">
        <v>148</v>
      </c>
      <c r="B45" s="95"/>
      <c r="C45" s="101"/>
      <c r="D45" s="119">
        <v>93115.622410000011</v>
      </c>
      <c r="E45" s="101"/>
      <c r="F45" s="119">
        <v>84990.670519999985</v>
      </c>
      <c r="G45" s="101"/>
    </row>
    <row r="46" spans="1:21" ht="15" customHeight="1" x14ac:dyDescent="0.45">
      <c r="A46" s="95"/>
      <c r="B46" s="99"/>
      <c r="C46" s="101"/>
      <c r="D46" s="101"/>
      <c r="E46" s="101"/>
      <c r="F46" s="101"/>
      <c r="G46" s="101"/>
    </row>
    <row r="47" spans="1:21" ht="15" customHeight="1" x14ac:dyDescent="0.45">
      <c r="A47" s="95" t="s">
        <v>149</v>
      </c>
      <c r="B47" s="99"/>
      <c r="C47" s="103"/>
      <c r="D47" s="103"/>
      <c r="E47" s="103"/>
      <c r="F47" s="103"/>
      <c r="G47" s="103"/>
    </row>
    <row r="48" spans="1:21" ht="6.75" customHeight="1" x14ac:dyDescent="0.45">
      <c r="A48" s="99"/>
      <c r="B48" s="99"/>
      <c r="C48" s="101"/>
      <c r="D48" s="101"/>
      <c r="E48" s="101"/>
      <c r="F48" s="101"/>
      <c r="G48" s="101"/>
    </row>
    <row r="49" spans="1:21" ht="15" customHeight="1" x14ac:dyDescent="0.45">
      <c r="A49" s="99"/>
      <c r="B49" s="99" t="s">
        <v>150</v>
      </c>
      <c r="C49" s="101"/>
      <c r="D49" s="101">
        <v>-24044</v>
      </c>
      <c r="E49" s="101"/>
      <c r="F49" s="101">
        <v>-18864</v>
      </c>
      <c r="G49" s="101"/>
    </row>
    <row r="50" spans="1:21" ht="15" customHeight="1" x14ac:dyDescent="0.45">
      <c r="A50" s="99"/>
      <c r="B50" s="99" t="s">
        <v>151</v>
      </c>
      <c r="C50" s="101"/>
      <c r="D50" s="101">
        <v>10</v>
      </c>
      <c r="E50" s="101"/>
      <c r="F50" s="101">
        <v>0</v>
      </c>
      <c r="G50" s="101"/>
    </row>
    <row r="51" spans="1:21" ht="15" customHeight="1" x14ac:dyDescent="0.45">
      <c r="A51" s="99"/>
      <c r="B51" s="99" t="s">
        <v>240</v>
      </c>
      <c r="C51" s="101"/>
      <c r="D51" s="101">
        <v>70</v>
      </c>
      <c r="E51" s="101"/>
      <c r="F51" s="101">
        <v>0</v>
      </c>
      <c r="G51" s="101"/>
    </row>
    <row r="52" spans="1:21" ht="14.25" customHeight="1" x14ac:dyDescent="0.45">
      <c r="A52" s="99"/>
      <c r="B52" s="99"/>
      <c r="C52" s="101"/>
      <c r="D52" s="119"/>
      <c r="E52" s="101"/>
      <c r="F52" s="119"/>
      <c r="G52" s="101"/>
    </row>
    <row r="53" spans="1:21" ht="15" customHeight="1" x14ac:dyDescent="0.45">
      <c r="A53" s="95" t="s">
        <v>152</v>
      </c>
      <c r="B53" s="95"/>
      <c r="C53" s="101"/>
      <c r="D53" s="119">
        <v>-23964</v>
      </c>
      <c r="E53" s="101"/>
      <c r="F53" s="119">
        <v>-18864</v>
      </c>
      <c r="G53" s="101"/>
    </row>
    <row r="54" spans="1:21" ht="9.75" customHeight="1" x14ac:dyDescent="0.45">
      <c r="A54" s="95"/>
      <c r="B54" s="99"/>
      <c r="C54" s="101"/>
      <c r="D54" s="101"/>
      <c r="E54" s="101"/>
      <c r="F54" s="101"/>
      <c r="G54" s="101"/>
    </row>
    <row r="55" spans="1:21" ht="15" customHeight="1" x14ac:dyDescent="0.45">
      <c r="A55" s="95" t="s">
        <v>153</v>
      </c>
      <c r="B55" s="99"/>
      <c r="C55" s="101"/>
      <c r="D55" s="101"/>
      <c r="E55" s="101"/>
      <c r="F55" s="101"/>
      <c r="G55" s="101"/>
    </row>
    <row r="56" spans="1:21" ht="6.75" customHeight="1" x14ac:dyDescent="0.45">
      <c r="A56" s="99"/>
      <c r="B56" s="99"/>
      <c r="C56" s="101"/>
      <c r="D56" s="101"/>
      <c r="E56" s="101"/>
      <c r="F56" s="101"/>
      <c r="G56" s="101"/>
    </row>
    <row r="57" spans="1:21" ht="15" customHeight="1" x14ac:dyDescent="0.45">
      <c r="A57" s="99"/>
      <c r="B57" s="99" t="s">
        <v>154</v>
      </c>
      <c r="C57" s="101"/>
      <c r="D57" s="101">
        <v>-32897</v>
      </c>
      <c r="E57" s="101"/>
      <c r="F57" s="101">
        <v>-37144</v>
      </c>
      <c r="G57" s="101"/>
    </row>
    <row r="58" spans="1:21" ht="15" customHeight="1" x14ac:dyDescent="0.45">
      <c r="A58" s="99"/>
      <c r="B58" s="99" t="s">
        <v>155</v>
      </c>
      <c r="C58" s="101"/>
      <c r="D58" s="101">
        <v>-10083.1276</v>
      </c>
      <c r="E58" s="101"/>
      <c r="F58" s="101">
        <v>-10004</v>
      </c>
      <c r="G58" s="101"/>
    </row>
    <row r="59" spans="1:21" ht="15" customHeight="1" x14ac:dyDescent="0.45">
      <c r="A59" s="99"/>
      <c r="B59" s="99" t="s">
        <v>156</v>
      </c>
      <c r="C59" s="101"/>
      <c r="D59" s="101">
        <v>-4536</v>
      </c>
      <c r="E59" s="101"/>
      <c r="F59" s="101">
        <v>-4986</v>
      </c>
      <c r="G59" s="101"/>
    </row>
    <row r="60" spans="1:21" ht="15" customHeight="1" x14ac:dyDescent="0.45">
      <c r="A60" s="99"/>
      <c r="B60" s="99" t="s">
        <v>157</v>
      </c>
      <c r="C60" s="101"/>
      <c r="D60" s="101">
        <v>-7310</v>
      </c>
      <c r="E60" s="101"/>
      <c r="F60" s="101">
        <v>-3026</v>
      </c>
      <c r="G60" s="101"/>
    </row>
    <row r="61" spans="1:21" ht="15" customHeight="1" x14ac:dyDescent="0.45">
      <c r="A61" s="99"/>
      <c r="G61" s="101"/>
    </row>
    <row r="62" spans="1:21" ht="15" customHeight="1" x14ac:dyDescent="0.45">
      <c r="A62" s="95" t="s">
        <v>158</v>
      </c>
      <c r="B62" s="95"/>
      <c r="C62" s="101"/>
      <c r="D62" s="119">
        <v>-54826.1276</v>
      </c>
      <c r="E62" s="101"/>
      <c r="F62" s="119">
        <v>-55160</v>
      </c>
      <c r="G62" s="101"/>
      <c r="U62" s="115"/>
    </row>
    <row r="63" spans="1:21" ht="15" customHeight="1" x14ac:dyDescent="0.45">
      <c r="A63" s="99"/>
      <c r="B63" s="99"/>
      <c r="C63" s="101"/>
      <c r="D63" s="119"/>
      <c r="E63" s="101"/>
      <c r="F63" s="119"/>
      <c r="G63" s="101"/>
      <c r="U63" s="114"/>
    </row>
    <row r="64" spans="1:21" ht="15" customHeight="1" x14ac:dyDescent="0.6">
      <c r="A64" s="95" t="s">
        <v>159</v>
      </c>
      <c r="B64" s="99"/>
      <c r="C64" s="103"/>
      <c r="D64" s="120">
        <v>14325.494810000011</v>
      </c>
      <c r="E64" s="103"/>
      <c r="F64" s="120">
        <v>10966.670519999985</v>
      </c>
      <c r="G64" s="103"/>
    </row>
    <row r="65" spans="1:19" ht="7.5" customHeight="1" x14ac:dyDescent="0.45">
      <c r="A65" s="99"/>
      <c r="B65" s="99"/>
      <c r="C65" s="101"/>
      <c r="D65" s="101"/>
      <c r="E65" s="101"/>
      <c r="F65" s="101"/>
      <c r="G65" s="101"/>
    </row>
    <row r="66" spans="1:19" s="104" customFormat="1" ht="15" customHeight="1" x14ac:dyDescent="0.45">
      <c r="A66" s="99"/>
      <c r="B66" s="121" t="s">
        <v>160</v>
      </c>
      <c r="C66" s="101"/>
      <c r="D66" s="101">
        <v>122215</v>
      </c>
      <c r="E66" s="101"/>
      <c r="F66" s="101">
        <v>111248</v>
      </c>
      <c r="G66" s="101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</row>
    <row r="67" spans="1:19" s="104" customFormat="1" ht="15" customHeight="1" x14ac:dyDescent="0.45">
      <c r="A67" s="99"/>
      <c r="B67" s="121" t="s">
        <v>161</v>
      </c>
      <c r="C67" s="101"/>
      <c r="D67" s="111">
        <v>136540</v>
      </c>
      <c r="E67" s="101"/>
      <c r="F67" s="101">
        <v>122215</v>
      </c>
      <c r="G67" s="101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</row>
    <row r="68" spans="1:19" s="104" customFormat="1" ht="6" customHeight="1" x14ac:dyDescent="0.45">
      <c r="A68" s="99"/>
      <c r="B68" s="99"/>
      <c r="C68" s="101"/>
      <c r="D68" s="101"/>
      <c r="E68" s="101"/>
      <c r="F68" s="136"/>
      <c r="G68" s="101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</row>
    <row r="69" spans="1:19" s="104" customFormat="1" ht="15" customHeight="1" x14ac:dyDescent="0.45">
      <c r="A69" s="162" t="s">
        <v>122</v>
      </c>
      <c r="B69" s="162"/>
      <c r="C69" s="162"/>
      <c r="D69" s="162"/>
      <c r="E69" s="162"/>
      <c r="F69" s="162"/>
      <c r="G69" s="162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</row>
    <row r="70" spans="1:19" s="104" customFormat="1" ht="15" customHeight="1" x14ac:dyDescent="0.45">
      <c r="A70" s="122"/>
      <c r="B70" s="122"/>
      <c r="C70" s="122"/>
      <c r="D70" s="123"/>
      <c r="E70" s="122"/>
      <c r="F70" s="123"/>
      <c r="G70" s="122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</row>
    <row r="71" spans="1:19" s="104" customFormat="1" ht="15.5" x14ac:dyDescent="0.45">
      <c r="A71" s="122"/>
      <c r="B71" s="122"/>
      <c r="C71" s="122"/>
      <c r="D71" s="124"/>
      <c r="E71" s="122"/>
      <c r="F71" s="124"/>
      <c r="G71" s="122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</row>
    <row r="72" spans="1:19" s="104" customFormat="1" ht="15" customHeight="1" x14ac:dyDescent="0.45">
      <c r="A72" s="122"/>
      <c r="B72" s="122"/>
      <c r="C72" s="122"/>
      <c r="D72" s="122"/>
      <c r="E72" s="122"/>
      <c r="F72" s="122"/>
      <c r="G72" s="122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</row>
    <row r="73" spans="1:19" s="104" customFormat="1" ht="15" customHeight="1" x14ac:dyDescent="0.45">
      <c r="A73" s="122"/>
      <c r="B73" s="122"/>
      <c r="C73" s="122"/>
      <c r="D73" s="122"/>
      <c r="E73" s="122"/>
      <c r="F73" s="122"/>
      <c r="G73" s="122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</row>
    <row r="74" spans="1:19" s="104" customFormat="1" ht="15" customHeight="1" x14ac:dyDescent="0.5">
      <c r="A74" s="107"/>
      <c r="B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</row>
    <row r="75" spans="1:19" s="104" customFormat="1" ht="15" customHeight="1" x14ac:dyDescent="0.5">
      <c r="A75" s="107"/>
      <c r="B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</row>
    <row r="76" spans="1:19" s="104" customFormat="1" ht="15" customHeight="1" x14ac:dyDescent="0.5">
      <c r="A76" s="107"/>
      <c r="B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</row>
    <row r="77" spans="1:19" s="104" customFormat="1" ht="15" customHeight="1" x14ac:dyDescent="0.5">
      <c r="A77" s="107"/>
      <c r="B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</row>
    <row r="78" spans="1:19" s="104" customFormat="1" ht="15" customHeight="1" x14ac:dyDescent="0.5">
      <c r="A78" s="107"/>
      <c r="B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</row>
    <row r="79" spans="1:19" s="104" customFormat="1" ht="15" customHeight="1" x14ac:dyDescent="0.5">
      <c r="A79" s="107"/>
      <c r="B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</row>
    <row r="80" spans="1:19" s="104" customFormat="1" ht="15" customHeight="1" x14ac:dyDescent="0.5">
      <c r="A80" s="107"/>
      <c r="B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</row>
    <row r="81" spans="1:19" s="104" customFormat="1" ht="15" customHeight="1" x14ac:dyDescent="0.5">
      <c r="A81" s="107"/>
      <c r="B81" s="108"/>
      <c r="F81" s="94">
        <v>4</v>
      </c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</row>
    <row r="82" spans="1:19" ht="15" customHeight="1" x14ac:dyDescent="0.5"/>
  </sheetData>
  <mergeCells count="5">
    <mergeCell ref="A69:G69"/>
    <mergeCell ref="A6:G6"/>
    <mergeCell ref="A8:G8"/>
    <mergeCell ref="D10:D11"/>
    <mergeCell ref="F10:F11"/>
  </mergeCells>
  <printOptions horizontalCentered="1"/>
  <pageMargins left="0.39370078740157483" right="0.39370078740157483" top="0.39370078740157483" bottom="0.39370078740157483" header="0" footer="0.19685039370078741"/>
  <pageSetup paperSize="9" scale="67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7390F-438B-439D-81B8-F48ECF06E8DF}">
  <sheetPr>
    <tabColor rgb="FF00B0F0"/>
  </sheetPr>
  <dimension ref="A5:Y66"/>
  <sheetViews>
    <sheetView showGridLines="0" zoomScaleNormal="85" zoomScaleSheetLayoutView="75" workbookViewId="0">
      <pane ySplit="13" topLeftCell="A51" activePane="bottomLeft" state="frozen"/>
      <selection activeCell="L40" sqref="L40"/>
      <selection pane="bottomLeft" activeCell="P52" sqref="P52"/>
    </sheetView>
  </sheetViews>
  <sheetFormatPr defaultColWidth="10.54296875" defaultRowHeight="13" x14ac:dyDescent="0.4"/>
  <cols>
    <col min="1" max="1" width="6.7265625" style="56" customWidth="1"/>
    <col min="2" max="2" width="35.81640625" style="56" customWidth="1"/>
    <col min="3" max="3" width="18.1796875" style="56" hidden="1" customWidth="1"/>
    <col min="4" max="4" width="13.7265625" style="56" customWidth="1"/>
    <col min="5" max="6" width="1.7265625" style="56" customWidth="1"/>
    <col min="7" max="7" width="12.26953125" style="56" bestFit="1" customWidth="1"/>
    <col min="8" max="8" width="13.81640625" style="56" customWidth="1"/>
    <col min="9" max="9" width="13.7265625" style="56" hidden="1" customWidth="1"/>
    <col min="10" max="10" width="1.7265625" style="56" customWidth="1"/>
    <col min="11" max="11" width="14.54296875" style="56" customWidth="1"/>
    <col min="12" max="12" width="1.7265625" style="56" customWidth="1"/>
    <col min="13" max="13" width="15.81640625" style="56" customWidth="1"/>
    <col min="14" max="14" width="1.7265625" style="56" customWidth="1"/>
    <col min="15" max="15" width="13.26953125" style="56" customWidth="1"/>
    <col min="16" max="16" width="17" style="56" bestFit="1" customWidth="1"/>
    <col min="17" max="16384" width="10.54296875" style="56"/>
  </cols>
  <sheetData>
    <row r="5" spans="1:22" ht="15" customHeight="1" x14ac:dyDescent="0.4">
      <c r="A5" s="156"/>
      <c r="B5" s="156"/>
      <c r="C5" s="156"/>
      <c r="D5" s="156"/>
      <c r="E5" s="156"/>
      <c r="F5" s="15"/>
      <c r="G5" s="15"/>
      <c r="H5" s="15"/>
      <c r="I5" s="15"/>
      <c r="J5" s="15"/>
      <c r="K5" s="15"/>
      <c r="L5" s="15"/>
      <c r="M5" s="15"/>
      <c r="N5" s="15"/>
      <c r="O5" s="15"/>
      <c r="R5" s="57"/>
      <c r="S5" s="58"/>
      <c r="T5" s="59"/>
    </row>
    <row r="6" spans="1:22" ht="15" customHeight="1" x14ac:dyDescent="0.4">
      <c r="A6" s="156" t="s">
        <v>0</v>
      </c>
      <c r="B6" s="156"/>
      <c r="C6" s="156"/>
      <c r="D6" s="156"/>
      <c r="E6" s="156"/>
      <c r="F6" s="15"/>
      <c r="G6" s="15"/>
      <c r="H6" s="15"/>
      <c r="I6" s="15"/>
      <c r="J6" s="15"/>
      <c r="K6" s="15"/>
      <c r="L6" s="15"/>
      <c r="M6" s="15"/>
      <c r="N6" s="15"/>
      <c r="O6" s="15"/>
      <c r="R6" s="57"/>
      <c r="S6" s="57"/>
      <c r="T6" s="59"/>
    </row>
    <row r="7" spans="1:22" ht="15" customHeight="1" x14ac:dyDescent="0.4">
      <c r="A7" s="15" t="str">
        <f>BALANÇO!A5</f>
        <v xml:space="preserve">DEMONSTRAÇÕES FINANCEIRAS LEVANTADAS EM 31 DE DEZEMBRO DE 2019 E 2018 </v>
      </c>
      <c r="B7" s="15"/>
      <c r="C7" s="15"/>
      <c r="D7" s="15"/>
      <c r="E7" s="15"/>
      <c r="F7" s="13"/>
      <c r="G7" s="13"/>
      <c r="H7" s="13"/>
      <c r="I7" s="13"/>
      <c r="J7" s="13"/>
      <c r="K7" s="13"/>
      <c r="L7" s="13"/>
      <c r="M7" s="13"/>
      <c r="N7" s="13"/>
      <c r="O7" s="13"/>
      <c r="R7" s="57"/>
      <c r="S7" s="57"/>
      <c r="T7" s="59"/>
    </row>
    <row r="8" spans="1:22" ht="15" customHeight="1" x14ac:dyDescent="0.4">
      <c r="A8" s="131"/>
      <c r="B8" s="131"/>
      <c r="C8" s="131"/>
      <c r="D8" s="131"/>
      <c r="E8" s="131"/>
      <c r="F8" s="13"/>
      <c r="G8" s="13"/>
      <c r="H8" s="13"/>
      <c r="I8" s="13"/>
      <c r="J8" s="13"/>
      <c r="K8" s="13"/>
      <c r="L8" s="13"/>
      <c r="M8" s="13"/>
      <c r="N8" s="13"/>
      <c r="O8" s="13"/>
      <c r="R8" s="60"/>
      <c r="S8" s="60"/>
    </row>
    <row r="9" spans="1:22" ht="15" customHeight="1" x14ac:dyDescent="0.4">
      <c r="A9" s="157" t="s">
        <v>162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</row>
    <row r="10" spans="1:22" ht="15" customHeight="1" x14ac:dyDescent="0.4">
      <c r="A10" s="37" t="s">
        <v>3</v>
      </c>
      <c r="B10" s="61"/>
      <c r="C10" s="61"/>
      <c r="D10" s="62"/>
      <c r="E10" s="62"/>
      <c r="F10" s="62"/>
      <c r="G10" s="62"/>
      <c r="H10" s="62"/>
      <c r="I10" s="62"/>
      <c r="J10" s="62"/>
      <c r="K10" s="62"/>
      <c r="L10" s="62"/>
      <c r="M10" s="25"/>
      <c r="N10" s="63"/>
      <c r="O10" s="62"/>
    </row>
    <row r="11" spans="1:22" ht="15" customHeight="1" x14ac:dyDescent="0.4">
      <c r="A11" s="156"/>
      <c r="B11" s="156"/>
      <c r="C11" s="172" t="s">
        <v>163</v>
      </c>
      <c r="D11" s="173" t="s">
        <v>164</v>
      </c>
      <c r="E11" s="137"/>
      <c r="F11" s="137"/>
      <c r="G11" s="175" t="s">
        <v>165</v>
      </c>
      <c r="H11" s="175"/>
      <c r="I11" s="175"/>
      <c r="J11" s="138"/>
      <c r="K11" s="173" t="s">
        <v>166</v>
      </c>
      <c r="L11" s="138"/>
      <c r="M11" s="173" t="s">
        <v>167</v>
      </c>
      <c r="N11" s="137"/>
      <c r="O11" s="173" t="s">
        <v>168</v>
      </c>
      <c r="V11" s="64"/>
    </row>
    <row r="12" spans="1:22" ht="14.25" customHeight="1" x14ac:dyDescent="0.4">
      <c r="A12" s="156"/>
      <c r="B12" s="156"/>
      <c r="C12" s="159"/>
      <c r="D12" s="173"/>
      <c r="E12" s="137"/>
      <c r="F12" s="137"/>
      <c r="G12" s="170" t="s">
        <v>169</v>
      </c>
      <c r="H12" s="170" t="s">
        <v>170</v>
      </c>
      <c r="I12" s="170" t="s">
        <v>171</v>
      </c>
      <c r="J12" s="137"/>
      <c r="K12" s="176"/>
      <c r="L12" s="137"/>
      <c r="M12" s="176"/>
      <c r="N12" s="139"/>
      <c r="O12" s="176"/>
      <c r="P12" s="65"/>
      <c r="V12" s="64"/>
    </row>
    <row r="13" spans="1:22" ht="15" customHeight="1" x14ac:dyDescent="0.4">
      <c r="A13" s="131"/>
      <c r="B13" s="131"/>
      <c r="C13" s="159"/>
      <c r="D13" s="174"/>
      <c r="E13" s="139"/>
      <c r="F13" s="139"/>
      <c r="G13" s="171"/>
      <c r="H13" s="171"/>
      <c r="I13" s="171"/>
      <c r="J13" s="137"/>
      <c r="K13" s="174"/>
      <c r="L13" s="137"/>
      <c r="M13" s="174"/>
      <c r="N13" s="139"/>
      <c r="O13" s="174"/>
      <c r="P13" s="65"/>
      <c r="V13" s="64"/>
    </row>
    <row r="14" spans="1:22" ht="15" customHeight="1" x14ac:dyDescent="0.4">
      <c r="A14" s="15" t="s">
        <v>183</v>
      </c>
      <c r="B14" s="66"/>
      <c r="C14" s="66"/>
      <c r="D14" s="68">
        <v>113782</v>
      </c>
      <c r="E14" s="66"/>
      <c r="F14" s="66"/>
      <c r="G14" s="68">
        <v>22757</v>
      </c>
      <c r="H14" s="68">
        <v>12289</v>
      </c>
      <c r="I14" s="68">
        <v>0</v>
      </c>
      <c r="J14" s="66"/>
      <c r="K14" s="68">
        <v>31486</v>
      </c>
      <c r="L14" s="66"/>
      <c r="M14" s="68">
        <v>0</v>
      </c>
      <c r="N14" s="66"/>
      <c r="O14" s="68">
        <v>180314</v>
      </c>
      <c r="P14" s="69"/>
    </row>
    <row r="15" spans="1:22" ht="9" customHeight="1" x14ac:dyDescent="0.4">
      <c r="A15" s="15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9"/>
    </row>
    <row r="16" spans="1:22" ht="6.75" customHeight="1" x14ac:dyDescent="0.4">
      <c r="A16" s="16"/>
      <c r="B16" s="19"/>
      <c r="C16" s="19"/>
      <c r="D16" s="19"/>
      <c r="E16" s="19"/>
      <c r="F16" s="66"/>
      <c r="G16" s="66"/>
      <c r="H16" s="19"/>
      <c r="I16" s="66"/>
      <c r="J16" s="66"/>
      <c r="K16" s="66"/>
      <c r="L16" s="66"/>
      <c r="M16" s="19"/>
      <c r="N16" s="19"/>
      <c r="O16" s="19"/>
      <c r="P16" s="67"/>
    </row>
    <row r="17" spans="1:25" ht="15" customHeight="1" x14ac:dyDescent="0.4">
      <c r="A17" s="16" t="s">
        <v>175</v>
      </c>
      <c r="B17" s="19"/>
      <c r="C17" s="20" t="s">
        <v>26</v>
      </c>
      <c r="D17" s="66">
        <v>0</v>
      </c>
      <c r="E17" s="66">
        <v>0</v>
      </c>
      <c r="F17" s="66"/>
      <c r="G17" s="66">
        <v>0</v>
      </c>
      <c r="H17" s="66">
        <v>0</v>
      </c>
      <c r="I17" s="66"/>
      <c r="J17" s="66"/>
      <c r="K17" s="19">
        <v>-31486</v>
      </c>
      <c r="L17" s="66"/>
      <c r="M17" s="66">
        <v>0</v>
      </c>
      <c r="N17" s="66"/>
      <c r="O17" s="19">
        <v>-31486</v>
      </c>
      <c r="P17" s="65"/>
    </row>
    <row r="18" spans="1:25" ht="8.25" customHeight="1" x14ac:dyDescent="0.4">
      <c r="A18" s="15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5"/>
    </row>
    <row r="19" spans="1:25" ht="15" customHeight="1" x14ac:dyDescent="0.4">
      <c r="A19" s="15" t="s">
        <v>172</v>
      </c>
      <c r="B19" s="19"/>
      <c r="C19" s="19"/>
      <c r="D19" s="19"/>
      <c r="E19" s="19"/>
      <c r="F19" s="66"/>
      <c r="G19" s="66"/>
      <c r="H19" s="19"/>
      <c r="I19" s="66"/>
      <c r="J19" s="66"/>
      <c r="K19" s="66"/>
      <c r="L19" s="66"/>
      <c r="M19" s="66"/>
      <c r="N19" s="66"/>
      <c r="O19" s="19"/>
      <c r="P19" s="67"/>
    </row>
    <row r="20" spans="1:25" ht="15" customHeight="1" x14ac:dyDescent="0.4">
      <c r="A20" s="16"/>
      <c r="B20" s="19" t="s">
        <v>177</v>
      </c>
      <c r="C20" s="20" t="s">
        <v>60</v>
      </c>
      <c r="D20" s="19">
        <v>11846</v>
      </c>
      <c r="E20" s="19"/>
      <c r="F20" s="66"/>
      <c r="G20" s="66"/>
      <c r="H20" s="19">
        <v>-11846</v>
      </c>
      <c r="I20" s="66"/>
      <c r="J20" s="66"/>
      <c r="K20" s="66"/>
      <c r="L20" s="66"/>
      <c r="M20" s="19">
        <v>0</v>
      </c>
      <c r="N20" s="19"/>
      <c r="O20" s="19">
        <v>0</v>
      </c>
      <c r="P20" s="67"/>
    </row>
    <row r="21" spans="1:25" ht="6.75" customHeight="1" x14ac:dyDescent="0.4">
      <c r="A21" s="16"/>
      <c r="B21" s="19"/>
      <c r="C21" s="19"/>
      <c r="D21" s="19"/>
      <c r="E21" s="19"/>
      <c r="F21" s="66"/>
      <c r="G21" s="66"/>
      <c r="H21" s="19"/>
      <c r="I21" s="66"/>
      <c r="J21" s="66"/>
      <c r="K21" s="66"/>
      <c r="L21" s="66"/>
      <c r="M21" s="19"/>
      <c r="N21" s="19"/>
      <c r="O21" s="19"/>
      <c r="P21" s="67"/>
    </row>
    <row r="22" spans="1:25" ht="15" customHeight="1" x14ac:dyDescent="0.4">
      <c r="A22" s="15" t="s">
        <v>173</v>
      </c>
      <c r="B22" s="66"/>
      <c r="C22" s="20"/>
      <c r="D22" s="66">
        <v>0</v>
      </c>
      <c r="E22" s="66">
        <v>0</v>
      </c>
      <c r="F22" s="66"/>
      <c r="G22" s="66">
        <v>0</v>
      </c>
      <c r="H22" s="66">
        <v>0</v>
      </c>
      <c r="I22" s="66"/>
      <c r="J22" s="66"/>
      <c r="K22" s="66">
        <v>0</v>
      </c>
      <c r="L22" s="66"/>
      <c r="M22" s="19">
        <v>56674</v>
      </c>
      <c r="N22" s="19"/>
      <c r="O22" s="19">
        <v>56674</v>
      </c>
      <c r="P22" s="70"/>
      <c r="Q22" s="71"/>
      <c r="R22" s="71"/>
      <c r="S22" s="71"/>
      <c r="T22" s="71"/>
      <c r="U22" s="71"/>
      <c r="V22" s="71"/>
      <c r="W22" s="71"/>
      <c r="X22" s="71"/>
      <c r="Y22" s="71"/>
    </row>
    <row r="23" spans="1:25" ht="7.5" customHeight="1" x14ac:dyDescent="0.4">
      <c r="A23" s="15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19"/>
      <c r="N23" s="19"/>
      <c r="O23" s="19"/>
      <c r="P23" s="67"/>
    </row>
    <row r="24" spans="1:25" ht="15" customHeight="1" x14ac:dyDescent="0.4">
      <c r="A24" s="15" t="s">
        <v>174</v>
      </c>
      <c r="B24" s="66"/>
      <c r="C24" s="20"/>
      <c r="D24" s="66"/>
      <c r="E24" s="66"/>
      <c r="F24" s="66"/>
      <c r="G24" s="66"/>
      <c r="H24" s="66"/>
      <c r="I24" s="66"/>
      <c r="J24" s="66"/>
      <c r="K24" s="66"/>
      <c r="L24" s="66"/>
      <c r="M24" s="19"/>
      <c r="N24" s="19"/>
      <c r="O24" s="19"/>
      <c r="P24" s="67"/>
    </row>
    <row r="25" spans="1:25" ht="15" customHeight="1" x14ac:dyDescent="0.4">
      <c r="A25" s="15"/>
      <c r="B25" s="19" t="s">
        <v>178</v>
      </c>
      <c r="C25" s="20" t="s">
        <v>62</v>
      </c>
      <c r="D25" s="66">
        <v>0</v>
      </c>
      <c r="E25" s="66"/>
      <c r="F25" s="66"/>
      <c r="G25" s="19">
        <v>2369</v>
      </c>
      <c r="H25" s="66">
        <v>0</v>
      </c>
      <c r="I25" s="66"/>
      <c r="J25" s="66"/>
      <c r="K25" s="66">
        <v>0</v>
      </c>
      <c r="L25" s="66"/>
      <c r="M25" s="19">
        <v>-2369</v>
      </c>
      <c r="N25" s="19"/>
      <c r="O25" s="19">
        <v>0</v>
      </c>
      <c r="P25" s="67"/>
    </row>
    <row r="26" spans="1:25" ht="15" customHeight="1" x14ac:dyDescent="0.4">
      <c r="A26" s="15"/>
      <c r="B26" s="19" t="s">
        <v>179</v>
      </c>
      <c r="C26" s="20" t="s">
        <v>62</v>
      </c>
      <c r="D26" s="66">
        <v>0</v>
      </c>
      <c r="E26" s="66"/>
      <c r="F26" s="66"/>
      <c r="G26" s="66">
        <v>0</v>
      </c>
      <c r="H26" s="19">
        <v>11404</v>
      </c>
      <c r="I26" s="66"/>
      <c r="J26" s="66"/>
      <c r="K26" s="66">
        <v>0</v>
      </c>
      <c r="L26" s="66"/>
      <c r="M26" s="19">
        <v>-11404</v>
      </c>
      <c r="N26" s="19"/>
      <c r="O26" s="19">
        <v>0</v>
      </c>
      <c r="P26" s="67"/>
    </row>
    <row r="27" spans="1:25" ht="15" customHeight="1" x14ac:dyDescent="0.4">
      <c r="A27" s="15"/>
      <c r="B27" s="19" t="s">
        <v>180</v>
      </c>
      <c r="C27" s="20" t="s">
        <v>26</v>
      </c>
      <c r="D27" s="66">
        <v>0</v>
      </c>
      <c r="E27" s="19"/>
      <c r="F27" s="19"/>
      <c r="G27" s="66">
        <v>0</v>
      </c>
      <c r="H27" s="66">
        <v>0</v>
      </c>
      <c r="I27" s="19"/>
      <c r="J27" s="19"/>
      <c r="K27" s="66">
        <v>0</v>
      </c>
      <c r="L27" s="19"/>
      <c r="M27" s="19">
        <v>-5681</v>
      </c>
      <c r="N27" s="19"/>
      <c r="O27" s="19">
        <v>-5681</v>
      </c>
      <c r="P27" s="67"/>
    </row>
    <row r="28" spans="1:25" ht="15" customHeight="1" x14ac:dyDescent="0.4">
      <c r="A28" s="15"/>
      <c r="B28" s="19" t="s">
        <v>181</v>
      </c>
      <c r="C28" s="20" t="s">
        <v>26</v>
      </c>
      <c r="D28" s="66">
        <v>0</v>
      </c>
      <c r="E28" s="19"/>
      <c r="F28" s="19"/>
      <c r="G28" s="66">
        <v>0</v>
      </c>
      <c r="H28" s="66">
        <v>0</v>
      </c>
      <c r="I28" s="19"/>
      <c r="J28" s="19"/>
      <c r="K28" s="19">
        <v>27216</v>
      </c>
      <c r="L28" s="19"/>
      <c r="M28" s="19">
        <v>-27216</v>
      </c>
      <c r="N28" s="19"/>
      <c r="O28" s="19">
        <v>0</v>
      </c>
      <c r="P28" s="69"/>
    </row>
    <row r="29" spans="1:25" ht="15" customHeight="1" x14ac:dyDescent="0.4">
      <c r="A29" s="15"/>
      <c r="B29" s="19" t="s">
        <v>182</v>
      </c>
      <c r="C29" s="20"/>
      <c r="D29" s="66">
        <v>0</v>
      </c>
      <c r="E29" s="19"/>
      <c r="F29" s="19"/>
      <c r="G29" s="66">
        <v>0</v>
      </c>
      <c r="H29" s="66">
        <v>0</v>
      </c>
      <c r="I29" s="19"/>
      <c r="J29" s="19"/>
      <c r="K29" s="19">
        <v>0</v>
      </c>
      <c r="L29" s="19"/>
      <c r="M29" s="19">
        <v>-10004</v>
      </c>
      <c r="N29" s="19"/>
      <c r="O29" s="19">
        <v>-10004</v>
      </c>
      <c r="P29" s="67"/>
    </row>
    <row r="30" spans="1:25" ht="9.75" customHeight="1" x14ac:dyDescent="0.4">
      <c r="A30" s="1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69"/>
    </row>
    <row r="31" spans="1:25" ht="15" customHeight="1" x14ac:dyDescent="0.4">
      <c r="A31" s="15" t="s">
        <v>184</v>
      </c>
      <c r="B31" s="66"/>
      <c r="C31" s="66"/>
      <c r="D31" s="68">
        <v>125628</v>
      </c>
      <c r="E31" s="66"/>
      <c r="F31" s="66"/>
      <c r="G31" s="68">
        <v>25126</v>
      </c>
      <c r="H31" s="68">
        <v>11847</v>
      </c>
      <c r="I31" s="68">
        <v>0</v>
      </c>
      <c r="J31" s="66"/>
      <c r="K31" s="68">
        <v>27216</v>
      </c>
      <c r="L31" s="66"/>
      <c r="M31" s="68">
        <v>0</v>
      </c>
      <c r="N31" s="66"/>
      <c r="O31" s="68">
        <v>189817</v>
      </c>
      <c r="P31" s="69">
        <f>O31-BALANÇO!K41</f>
        <v>0</v>
      </c>
    </row>
    <row r="32" spans="1:25" ht="15" customHeight="1" x14ac:dyDescent="0.4">
      <c r="A32" s="16"/>
      <c r="B32" s="19"/>
      <c r="C32" s="20"/>
      <c r="D32" s="66"/>
      <c r="E32" s="66"/>
      <c r="F32" s="66"/>
      <c r="G32" s="66"/>
      <c r="H32" s="66"/>
      <c r="I32" s="66"/>
      <c r="J32" s="66"/>
      <c r="K32" s="19"/>
      <c r="L32" s="66"/>
      <c r="M32" s="66"/>
      <c r="N32" s="66"/>
      <c r="O32" s="19"/>
      <c r="P32" s="65"/>
    </row>
    <row r="33" spans="1:25" ht="15" customHeight="1" x14ac:dyDescent="0.4">
      <c r="A33" s="16" t="s">
        <v>175</v>
      </c>
      <c r="B33" s="19"/>
      <c r="C33" s="20"/>
      <c r="D33" s="66">
        <v>0</v>
      </c>
      <c r="E33" s="66"/>
      <c r="F33" s="66"/>
      <c r="G33" s="66">
        <v>0</v>
      </c>
      <c r="H33" s="66">
        <v>0</v>
      </c>
      <c r="I33" s="66"/>
      <c r="J33" s="66"/>
      <c r="K33" s="19">
        <v>-27216</v>
      </c>
      <c r="L33" s="66"/>
      <c r="M33" s="66">
        <v>0</v>
      </c>
      <c r="N33" s="66"/>
      <c r="O33" s="19">
        <v>-27216</v>
      </c>
      <c r="P33" s="65"/>
    </row>
    <row r="34" spans="1:25" ht="8.25" customHeight="1" x14ac:dyDescent="0.4">
      <c r="A34" s="15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5"/>
    </row>
    <row r="35" spans="1:25" ht="15" customHeight="1" x14ac:dyDescent="0.4">
      <c r="A35" s="15" t="s">
        <v>172</v>
      </c>
      <c r="B35" s="19"/>
      <c r="C35" s="19"/>
      <c r="D35" s="19"/>
      <c r="E35" s="19"/>
      <c r="F35" s="66"/>
      <c r="G35" s="66"/>
      <c r="H35" s="19"/>
      <c r="I35" s="66"/>
      <c r="J35" s="66"/>
      <c r="K35" s="66"/>
      <c r="L35" s="66"/>
      <c r="M35" s="66"/>
      <c r="N35" s="66"/>
      <c r="O35" s="19"/>
      <c r="P35" s="67"/>
    </row>
    <row r="36" spans="1:25" ht="15" customHeight="1" x14ac:dyDescent="0.4">
      <c r="A36" s="16"/>
      <c r="B36" s="19" t="s">
        <v>177</v>
      </c>
      <c r="C36" s="20" t="s">
        <v>96</v>
      </c>
      <c r="D36" s="19">
        <v>11185</v>
      </c>
      <c r="E36" s="19"/>
      <c r="F36" s="66"/>
      <c r="G36" s="66"/>
      <c r="H36" s="19">
        <v>-11185</v>
      </c>
      <c r="I36" s="66"/>
      <c r="J36" s="66"/>
      <c r="K36" s="66"/>
      <c r="L36" s="66"/>
      <c r="M36" s="19">
        <v>0</v>
      </c>
      <c r="N36" s="19"/>
      <c r="O36" s="19">
        <v>0</v>
      </c>
      <c r="P36" s="67"/>
    </row>
    <row r="37" spans="1:25" ht="6.75" customHeight="1" x14ac:dyDescent="0.4">
      <c r="A37" s="16"/>
      <c r="B37" s="19"/>
      <c r="C37" s="19"/>
      <c r="D37" s="19"/>
      <c r="E37" s="19"/>
      <c r="F37" s="66"/>
      <c r="G37" s="66"/>
      <c r="H37" s="19"/>
      <c r="I37" s="66"/>
      <c r="J37" s="66"/>
      <c r="K37" s="66"/>
      <c r="L37" s="66"/>
      <c r="M37" s="19"/>
      <c r="N37" s="19"/>
      <c r="O37" s="19"/>
      <c r="P37" s="67"/>
    </row>
    <row r="38" spans="1:25" ht="15" customHeight="1" x14ac:dyDescent="0.4">
      <c r="A38" s="15" t="s">
        <v>173</v>
      </c>
      <c r="B38" s="66"/>
      <c r="C38" s="20"/>
      <c r="D38" s="66">
        <v>0</v>
      </c>
      <c r="E38" s="66">
        <v>0</v>
      </c>
      <c r="F38" s="66"/>
      <c r="G38" s="66">
        <v>0</v>
      </c>
      <c r="H38" s="66">
        <v>0</v>
      </c>
      <c r="I38" s="66"/>
      <c r="J38" s="66"/>
      <c r="K38" s="66">
        <v>0</v>
      </c>
      <c r="L38" s="66"/>
      <c r="M38" s="19">
        <v>60853</v>
      </c>
      <c r="N38" s="19"/>
      <c r="O38" s="19">
        <v>60853</v>
      </c>
      <c r="P38" s="70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7.5" customHeight="1" x14ac:dyDescent="0.4">
      <c r="A39" s="15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19"/>
      <c r="N39" s="19"/>
      <c r="O39" s="19"/>
      <c r="P39" s="67"/>
    </row>
    <row r="40" spans="1:25" ht="15" customHeight="1" x14ac:dyDescent="0.4">
      <c r="A40" s="15" t="s">
        <v>174</v>
      </c>
      <c r="B40" s="66"/>
      <c r="C40" s="20"/>
      <c r="D40" s="66"/>
      <c r="E40" s="66"/>
      <c r="F40" s="66"/>
      <c r="G40" s="66"/>
      <c r="H40" s="66"/>
      <c r="I40" s="66"/>
      <c r="J40" s="66"/>
      <c r="K40" s="66"/>
      <c r="L40" s="66"/>
      <c r="M40" s="19"/>
      <c r="N40" s="19"/>
      <c r="O40" s="19"/>
      <c r="P40" s="67"/>
    </row>
    <row r="41" spans="1:25" ht="15" hidden="1" customHeight="1" x14ac:dyDescent="0.4">
      <c r="A41" s="15"/>
      <c r="B41" s="19" t="s">
        <v>178</v>
      </c>
      <c r="C41" s="20" t="s">
        <v>176</v>
      </c>
      <c r="D41" s="66">
        <v>0</v>
      </c>
      <c r="E41" s="66"/>
      <c r="F41" s="66"/>
      <c r="G41" s="19">
        <v>0</v>
      </c>
      <c r="H41" s="66">
        <v>0</v>
      </c>
      <c r="I41" s="66"/>
      <c r="J41" s="66"/>
      <c r="K41" s="66">
        <v>0</v>
      </c>
      <c r="L41" s="66"/>
      <c r="M41" s="19">
        <v>0</v>
      </c>
      <c r="N41" s="19"/>
      <c r="O41" s="19">
        <v>0</v>
      </c>
      <c r="P41" s="67"/>
    </row>
    <row r="42" spans="1:25" ht="15" hidden="1" customHeight="1" x14ac:dyDescent="0.4">
      <c r="A42" s="15"/>
      <c r="B42" s="19" t="s">
        <v>179</v>
      </c>
      <c r="C42" s="20" t="s">
        <v>96</v>
      </c>
      <c r="D42" s="66">
        <v>0</v>
      </c>
      <c r="E42" s="66"/>
      <c r="F42" s="66"/>
      <c r="G42" s="66">
        <v>0</v>
      </c>
      <c r="H42" s="19">
        <v>0</v>
      </c>
      <c r="I42" s="66"/>
      <c r="J42" s="66"/>
      <c r="K42" s="66">
        <v>0</v>
      </c>
      <c r="L42" s="66"/>
      <c r="M42" s="19">
        <v>0</v>
      </c>
      <c r="N42" s="19"/>
      <c r="O42" s="19">
        <v>0</v>
      </c>
      <c r="P42" s="67"/>
    </row>
    <row r="43" spans="1:25" ht="15" hidden="1" customHeight="1" x14ac:dyDescent="0.4">
      <c r="A43" s="15"/>
      <c r="B43" s="19" t="s">
        <v>180</v>
      </c>
      <c r="C43" s="20" t="s">
        <v>176</v>
      </c>
      <c r="D43" s="66">
        <v>0</v>
      </c>
      <c r="E43" s="19"/>
      <c r="F43" s="19"/>
      <c r="G43" s="66">
        <v>0</v>
      </c>
      <c r="H43" s="66">
        <v>0</v>
      </c>
      <c r="I43" s="19"/>
      <c r="J43" s="19"/>
      <c r="K43" s="66">
        <v>0</v>
      </c>
      <c r="L43" s="19"/>
      <c r="M43" s="19">
        <v>0</v>
      </c>
      <c r="N43" s="19"/>
      <c r="O43" s="19">
        <v>0</v>
      </c>
      <c r="P43" s="67"/>
    </row>
    <row r="44" spans="1:25" ht="15" hidden="1" customHeight="1" x14ac:dyDescent="0.4">
      <c r="A44" s="15"/>
      <c r="B44" s="19" t="s">
        <v>181</v>
      </c>
      <c r="C44" s="20" t="s">
        <v>176</v>
      </c>
      <c r="D44" s="66">
        <v>0</v>
      </c>
      <c r="E44" s="19"/>
      <c r="F44" s="19"/>
      <c r="G44" s="66">
        <v>0</v>
      </c>
      <c r="H44" s="66">
        <v>0</v>
      </c>
      <c r="I44" s="19"/>
      <c r="J44" s="19"/>
      <c r="K44" s="19">
        <v>0</v>
      </c>
      <c r="L44" s="19"/>
      <c r="M44" s="19">
        <v>0</v>
      </c>
      <c r="N44" s="19"/>
      <c r="O44" s="19">
        <v>0</v>
      </c>
      <c r="P44" s="69"/>
    </row>
    <row r="45" spans="1:25" ht="15" customHeight="1" x14ac:dyDescent="0.4">
      <c r="A45" s="15"/>
      <c r="B45" s="19" t="s">
        <v>178</v>
      </c>
      <c r="C45" s="20" t="s">
        <v>62</v>
      </c>
      <c r="D45" s="66">
        <v>0</v>
      </c>
      <c r="E45" s="19"/>
      <c r="F45" s="19"/>
      <c r="G45" s="19">
        <v>2237</v>
      </c>
      <c r="H45" s="66">
        <v>0</v>
      </c>
      <c r="I45" s="19"/>
      <c r="J45" s="19"/>
      <c r="K45" s="19">
        <v>0</v>
      </c>
      <c r="L45" s="19"/>
      <c r="M45" s="19">
        <v>-2237</v>
      </c>
      <c r="N45" s="19"/>
      <c r="O45" s="19">
        <v>0</v>
      </c>
      <c r="P45" s="69"/>
    </row>
    <row r="46" spans="1:25" ht="15" customHeight="1" x14ac:dyDescent="0.4">
      <c r="A46" s="15"/>
      <c r="B46" s="19" t="s">
        <v>179</v>
      </c>
      <c r="C46" s="20" t="s">
        <v>62</v>
      </c>
      <c r="D46" s="66">
        <v>0</v>
      </c>
      <c r="E46" s="19"/>
      <c r="F46" s="19"/>
      <c r="G46" s="66">
        <v>0</v>
      </c>
      <c r="H46" s="19">
        <v>11847</v>
      </c>
      <c r="I46" s="19"/>
      <c r="J46" s="19"/>
      <c r="K46" s="19">
        <v>0</v>
      </c>
      <c r="L46" s="19"/>
      <c r="M46" s="19">
        <v>-11847</v>
      </c>
      <c r="N46" s="19"/>
      <c r="O46" s="19">
        <v>0</v>
      </c>
      <c r="P46" s="69"/>
    </row>
    <row r="47" spans="1:25" ht="15" customHeight="1" x14ac:dyDescent="0.4">
      <c r="A47" s="15"/>
      <c r="B47" s="19" t="s">
        <v>180</v>
      </c>
      <c r="C47" s="20" t="s">
        <v>26</v>
      </c>
      <c r="D47" s="66">
        <v>0</v>
      </c>
      <c r="E47" s="19"/>
      <c r="F47" s="19"/>
      <c r="G47" s="66">
        <v>0</v>
      </c>
      <c r="H47" s="66">
        <v>0</v>
      </c>
      <c r="I47" s="19"/>
      <c r="J47" s="19"/>
      <c r="K47" s="19">
        <v>0</v>
      </c>
      <c r="L47" s="19"/>
      <c r="M47" s="19">
        <v>-6395</v>
      </c>
      <c r="N47" s="19"/>
      <c r="O47" s="19">
        <v>-6395</v>
      </c>
      <c r="P47" s="69"/>
    </row>
    <row r="48" spans="1:25" ht="15" customHeight="1" x14ac:dyDescent="0.4">
      <c r="A48" s="15"/>
      <c r="B48" s="19" t="s">
        <v>181</v>
      </c>
      <c r="C48" s="20" t="s">
        <v>26</v>
      </c>
      <c r="D48" s="66">
        <v>0</v>
      </c>
      <c r="E48" s="19"/>
      <c r="F48" s="19"/>
      <c r="G48" s="66">
        <v>0</v>
      </c>
      <c r="H48" s="66">
        <v>0</v>
      </c>
      <c r="I48" s="19"/>
      <c r="J48" s="19"/>
      <c r="K48" s="19">
        <v>29896</v>
      </c>
      <c r="L48" s="19"/>
      <c r="M48" s="19">
        <v>-29896</v>
      </c>
      <c r="N48" s="19"/>
      <c r="O48" s="19">
        <v>0</v>
      </c>
      <c r="P48" s="69"/>
    </row>
    <row r="49" spans="1:16" ht="15" customHeight="1" x14ac:dyDescent="0.4">
      <c r="A49" s="15"/>
      <c r="B49" s="19" t="s">
        <v>182</v>
      </c>
      <c r="C49" s="20"/>
      <c r="D49" s="66">
        <v>0</v>
      </c>
      <c r="E49" s="19"/>
      <c r="F49" s="19"/>
      <c r="G49" s="66">
        <v>0</v>
      </c>
      <c r="H49" s="66">
        <v>0</v>
      </c>
      <c r="I49" s="19"/>
      <c r="J49" s="19"/>
      <c r="K49" s="19">
        <v>0</v>
      </c>
      <c r="L49" s="19"/>
      <c r="M49" s="19">
        <v>-10083</v>
      </c>
      <c r="N49" s="19"/>
      <c r="O49" s="19">
        <v>-10083</v>
      </c>
      <c r="P49" s="67"/>
    </row>
    <row r="50" spans="1:16" ht="14" x14ac:dyDescent="0.4">
      <c r="A50" s="15" t="s">
        <v>185</v>
      </c>
      <c r="B50" s="19"/>
      <c r="C50" s="20" t="s">
        <v>186</v>
      </c>
      <c r="D50" s="19">
        <v>0</v>
      </c>
      <c r="E50" s="19"/>
      <c r="F50" s="19"/>
      <c r="G50" s="19">
        <v>0</v>
      </c>
      <c r="H50" s="19">
        <v>0</v>
      </c>
      <c r="I50" s="19"/>
      <c r="J50" s="19"/>
      <c r="K50" s="19">
        <v>0</v>
      </c>
      <c r="L50" s="19"/>
      <c r="M50" s="19">
        <v>-395</v>
      </c>
      <c r="N50" s="19"/>
      <c r="O50" s="19">
        <v>-395</v>
      </c>
      <c r="P50" s="69"/>
    </row>
    <row r="51" spans="1:16" ht="9.75" customHeight="1" x14ac:dyDescent="0.4">
      <c r="A51" s="15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69"/>
    </row>
    <row r="52" spans="1:16" ht="15" customHeight="1" x14ac:dyDescent="0.4">
      <c r="A52" s="15" t="s">
        <v>187</v>
      </c>
      <c r="B52" s="66"/>
      <c r="C52" s="66"/>
      <c r="D52" s="68">
        <v>136813</v>
      </c>
      <c r="E52" s="66"/>
      <c r="F52" s="66"/>
      <c r="G52" s="68">
        <v>27363</v>
      </c>
      <c r="H52" s="68">
        <v>12509</v>
      </c>
      <c r="I52" s="68">
        <v>0</v>
      </c>
      <c r="J52" s="66"/>
      <c r="K52" s="68">
        <v>29896</v>
      </c>
      <c r="L52" s="66"/>
      <c r="M52" s="68">
        <v>0</v>
      </c>
      <c r="N52" s="66"/>
      <c r="O52" s="68">
        <v>206581</v>
      </c>
      <c r="P52" s="69"/>
    </row>
    <row r="53" spans="1:16" ht="9" customHeight="1" x14ac:dyDescent="0.4">
      <c r="A53" s="15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9"/>
    </row>
    <row r="54" spans="1:16" ht="15" customHeight="1" x14ac:dyDescent="0.4">
      <c r="A54" s="25" t="s">
        <v>122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</row>
    <row r="55" spans="1:16" ht="15" customHeight="1" x14ac:dyDescent="0.4">
      <c r="A55" s="16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6" ht="15" customHeight="1" x14ac:dyDescent="0.4">
      <c r="A56" s="16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6" ht="15" customHeight="1" x14ac:dyDescent="0.4">
      <c r="A57" s="16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6" ht="15" customHeight="1" x14ac:dyDescent="0.45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6" ht="15" customHeight="1" x14ac:dyDescent="0.45">
      <c r="A59" s="2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6" s="64" customFormat="1" ht="15" customHeight="1" x14ac:dyDescent="0.4"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">
        <v>5</v>
      </c>
    </row>
    <row r="61" spans="1:16" s="64" customFormat="1" ht="15" customHeight="1" x14ac:dyDescent="0.4"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</row>
    <row r="62" spans="1:16" s="64" customFormat="1" ht="15" customHeight="1" x14ac:dyDescent="0.4"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</row>
    <row r="63" spans="1:16" ht="15" customHeight="1" x14ac:dyDescent="0.4"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19"/>
      <c r="N63" s="73"/>
    </row>
    <row r="64" spans="1:16" ht="15" customHeight="1" x14ac:dyDescent="0.4"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</row>
    <row r="65" spans="2:15" ht="15" customHeight="1" x14ac:dyDescent="0.4"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</row>
    <row r="66" spans="2:15" ht="15" customHeight="1" x14ac:dyDescent="0.4"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</row>
  </sheetData>
  <mergeCells count="14">
    <mergeCell ref="A12:B12"/>
    <mergeCell ref="G12:G13"/>
    <mergeCell ref="H12:H13"/>
    <mergeCell ref="I12:I13"/>
    <mergeCell ref="A5:E5"/>
    <mergeCell ref="A6:E6"/>
    <mergeCell ref="A9:O9"/>
    <mergeCell ref="A11:B11"/>
    <mergeCell ref="C11:C13"/>
    <mergeCell ref="D11:D13"/>
    <mergeCell ref="G11:I11"/>
    <mergeCell ref="K11:K13"/>
    <mergeCell ref="M11:M13"/>
    <mergeCell ref="O11:O13"/>
  </mergeCells>
  <printOptions horizontalCentered="1"/>
  <pageMargins left="0.39370078740157483" right="0.39370078740157483" top="0.39370078740157483" bottom="0.39370078740157483" header="0" footer="0.47244094488188981"/>
  <pageSetup paperSize="9" scale="6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5194B-EB86-4427-844E-6E8D5785AC0F}">
  <sheetPr>
    <tabColor rgb="FF00B0F0"/>
  </sheetPr>
  <dimension ref="A6:CC77"/>
  <sheetViews>
    <sheetView showGridLines="0" zoomScale="80" zoomScaleNormal="80" workbookViewId="0">
      <pane ySplit="12" topLeftCell="A13" activePane="bottomLeft" state="frozen"/>
      <selection activeCell="L40" sqref="L40"/>
      <selection pane="bottomLeft" activeCell="A26" sqref="A26"/>
    </sheetView>
  </sheetViews>
  <sheetFormatPr defaultColWidth="11.453125" defaultRowHeight="15" customHeight="1" x14ac:dyDescent="0.4"/>
  <cols>
    <col min="1" max="1" width="2" style="81" customWidth="1"/>
    <col min="2" max="2" width="45.453125" style="88" customWidth="1"/>
    <col min="3" max="3" width="15.54296875" style="88" customWidth="1"/>
    <col min="4" max="4" width="12.1796875" style="89" customWidth="1"/>
    <col min="5" max="5" width="1.7265625" style="90" customWidth="1"/>
    <col min="6" max="6" width="13.26953125" style="89" customWidth="1"/>
    <col min="7" max="7" width="1.7265625" style="90" customWidth="1"/>
    <col min="8" max="8" width="13.26953125" style="89" customWidth="1"/>
    <col min="9" max="9" width="1.7265625" style="90" customWidth="1"/>
    <col min="10" max="81" width="11.453125" style="71"/>
    <col min="82" max="16384" width="11.453125" style="81"/>
  </cols>
  <sheetData>
    <row r="6" spans="1:9" ht="15" customHeight="1" x14ac:dyDescent="0.4">
      <c r="A6" s="15" t="s">
        <v>0</v>
      </c>
      <c r="B6" s="15"/>
      <c r="C6" s="15"/>
      <c r="D6" s="15"/>
      <c r="E6" s="7"/>
      <c r="F6" s="8"/>
      <c r="G6" s="7"/>
      <c r="H6" s="8"/>
      <c r="I6" s="7"/>
    </row>
    <row r="7" spans="1:9" ht="15" customHeight="1" x14ac:dyDescent="0.4">
      <c r="A7" s="156" t="str">
        <f>BALANÇO!A5</f>
        <v xml:space="preserve">DEMONSTRAÇÕES FINANCEIRAS LEVANTADAS EM 31 DE DEZEMBRO DE 2019 E 2018 </v>
      </c>
      <c r="B7" s="156"/>
      <c r="C7" s="156"/>
      <c r="D7" s="156"/>
      <c r="E7" s="156"/>
      <c r="F7" s="156"/>
      <c r="G7" s="156"/>
      <c r="H7" s="156"/>
      <c r="I7" s="156"/>
    </row>
    <row r="8" spans="1:9" ht="15" customHeight="1" x14ac:dyDescent="0.4">
      <c r="A8" s="131"/>
      <c r="B8" s="131"/>
      <c r="C8" s="131"/>
      <c r="D8" s="131"/>
      <c r="E8" s="7"/>
      <c r="F8" s="8"/>
      <c r="G8" s="7"/>
      <c r="H8" s="8"/>
      <c r="I8" s="7"/>
    </row>
    <row r="9" spans="1:9" ht="15" customHeight="1" x14ac:dyDescent="0.4">
      <c r="A9" s="157" t="s">
        <v>188</v>
      </c>
      <c r="B9" s="157"/>
      <c r="C9" s="157"/>
      <c r="D9" s="157"/>
      <c r="E9" s="157"/>
      <c r="F9" s="157"/>
      <c r="G9" s="157"/>
      <c r="H9" s="157"/>
      <c r="I9" s="157"/>
    </row>
    <row r="10" spans="1:9" ht="15" customHeight="1" x14ac:dyDescent="0.4">
      <c r="A10" s="37" t="s">
        <v>3</v>
      </c>
      <c r="B10" s="37"/>
      <c r="C10" s="37"/>
      <c r="D10" s="37"/>
      <c r="E10" s="9"/>
      <c r="F10" s="133"/>
      <c r="G10" s="9"/>
      <c r="H10" s="133"/>
      <c r="I10" s="9"/>
    </row>
    <row r="11" spans="1:9" ht="15" customHeight="1" x14ac:dyDescent="0.4">
      <c r="A11" s="12"/>
      <c r="B11" s="16"/>
      <c r="C11" s="16"/>
      <c r="D11" s="159"/>
      <c r="E11" s="131"/>
      <c r="F11" s="164">
        <f>DRE!F13</f>
        <v>43830</v>
      </c>
      <c r="G11" s="131"/>
      <c r="H11" s="164">
        <f>DRE!G13</f>
        <v>43465</v>
      </c>
      <c r="I11" s="131"/>
    </row>
    <row r="12" spans="1:9" ht="16" x14ac:dyDescent="0.4">
      <c r="A12" s="12"/>
      <c r="B12" s="12"/>
      <c r="C12" s="16"/>
      <c r="D12" s="159"/>
      <c r="E12" s="19"/>
      <c r="F12" s="178"/>
      <c r="G12" s="19"/>
      <c r="H12" s="178"/>
      <c r="I12" s="19"/>
    </row>
    <row r="13" spans="1:9" ht="15" customHeight="1" x14ac:dyDescent="0.4">
      <c r="A13" s="74" t="s">
        <v>189</v>
      </c>
      <c r="B13" s="16"/>
      <c r="C13" s="16"/>
      <c r="D13" s="19"/>
      <c r="E13" s="75"/>
      <c r="F13" s="68">
        <f>SUM(F14:F17)</f>
        <v>778344</v>
      </c>
      <c r="G13" s="75"/>
      <c r="H13" s="68">
        <f>SUM(H14:H17)</f>
        <v>534961</v>
      </c>
      <c r="I13" s="75"/>
    </row>
    <row r="14" spans="1:9" ht="15" customHeight="1" x14ac:dyDescent="0.4">
      <c r="A14" s="76" t="s">
        <v>190</v>
      </c>
      <c r="B14" s="16"/>
      <c r="C14" s="16"/>
      <c r="D14" s="19"/>
      <c r="E14" s="7"/>
      <c r="F14" s="19">
        <v>695155</v>
      </c>
      <c r="G14" s="7"/>
      <c r="H14" s="101">
        <v>499506</v>
      </c>
      <c r="I14" s="7"/>
    </row>
    <row r="15" spans="1:9" ht="15" customHeight="1" x14ac:dyDescent="0.4">
      <c r="A15" s="76" t="s">
        <v>191</v>
      </c>
      <c r="B15" s="16"/>
      <c r="C15" s="16"/>
      <c r="D15" s="19"/>
      <c r="E15" s="7"/>
      <c r="F15" s="19">
        <v>83335</v>
      </c>
      <c r="G15" s="7"/>
      <c r="H15" s="101">
        <v>35546</v>
      </c>
      <c r="I15" s="7"/>
    </row>
    <row r="16" spans="1:9" ht="15" hidden="1" customHeight="1" x14ac:dyDescent="0.4">
      <c r="A16" s="76" t="s">
        <v>192</v>
      </c>
      <c r="B16" s="16"/>
      <c r="C16" s="16"/>
      <c r="D16" s="19"/>
      <c r="E16" s="7"/>
      <c r="F16" s="19">
        <v>0</v>
      </c>
      <c r="G16" s="7"/>
      <c r="H16" s="19">
        <v>0</v>
      </c>
      <c r="I16" s="7"/>
    </row>
    <row r="17" spans="1:9" ht="15" customHeight="1" x14ac:dyDescent="0.4">
      <c r="A17" s="76" t="s">
        <v>193</v>
      </c>
      <c r="B17" s="16"/>
      <c r="C17" s="16"/>
      <c r="D17" s="19"/>
      <c r="E17" s="7"/>
      <c r="F17" s="19">
        <v>-146</v>
      </c>
      <c r="G17" s="7"/>
      <c r="H17" s="19">
        <v>-91</v>
      </c>
      <c r="I17" s="7"/>
    </row>
    <row r="18" spans="1:9" ht="15" customHeight="1" x14ac:dyDescent="0.4">
      <c r="A18" s="76"/>
      <c r="B18" s="16"/>
      <c r="C18" s="16"/>
      <c r="D18" s="19"/>
      <c r="E18" s="7"/>
      <c r="F18" s="19"/>
      <c r="G18" s="7"/>
      <c r="H18" s="19"/>
      <c r="I18" s="7"/>
    </row>
    <row r="19" spans="1:9" ht="27" customHeight="1" x14ac:dyDescent="0.4">
      <c r="A19" s="177" t="s">
        <v>194</v>
      </c>
      <c r="B19" s="177"/>
      <c r="C19" s="177"/>
      <c r="D19" s="177"/>
      <c r="E19" s="77"/>
      <c r="F19" s="78">
        <f>SUM(F20:F24)</f>
        <v>583661</v>
      </c>
      <c r="G19" s="77"/>
      <c r="H19" s="78">
        <f>SUM(H20:H24)</f>
        <v>418017</v>
      </c>
      <c r="I19" s="77"/>
    </row>
    <row r="20" spans="1:9" ht="15" customHeight="1" x14ac:dyDescent="0.4">
      <c r="A20" s="76" t="s">
        <v>195</v>
      </c>
      <c r="B20" s="16"/>
      <c r="C20" s="16"/>
      <c r="D20" s="19"/>
      <c r="E20" s="7"/>
      <c r="F20" s="19">
        <v>569508</v>
      </c>
      <c r="G20" s="7"/>
      <c r="H20" s="19">
        <v>382005</v>
      </c>
      <c r="I20" s="7"/>
    </row>
    <row r="21" spans="1:9" ht="15" customHeight="1" x14ac:dyDescent="0.4">
      <c r="A21" s="76" t="s">
        <v>196</v>
      </c>
      <c r="B21" s="16" t="s">
        <v>197</v>
      </c>
      <c r="C21" s="16"/>
      <c r="D21" s="19"/>
      <c r="E21" s="7"/>
      <c r="F21" s="19">
        <v>9480</v>
      </c>
      <c r="G21" s="7"/>
      <c r="H21" s="19">
        <v>26489</v>
      </c>
      <c r="I21" s="7"/>
    </row>
    <row r="22" spans="1:9" ht="16" hidden="1" x14ac:dyDescent="0.4">
      <c r="A22" s="76" t="s">
        <v>198</v>
      </c>
      <c r="B22" s="16"/>
      <c r="C22" s="16"/>
      <c r="D22" s="19"/>
      <c r="E22" s="7"/>
      <c r="F22" s="19">
        <v>0</v>
      </c>
      <c r="G22" s="7"/>
      <c r="H22" s="19">
        <v>0</v>
      </c>
      <c r="I22" s="7"/>
    </row>
    <row r="23" spans="1:9" ht="15" customHeight="1" x14ac:dyDescent="0.4">
      <c r="A23" s="76" t="s">
        <v>199</v>
      </c>
      <c r="B23" s="16"/>
      <c r="C23" s="16"/>
      <c r="D23" s="19"/>
      <c r="E23" s="7"/>
      <c r="F23" s="19">
        <v>5435</v>
      </c>
      <c r="G23" s="7"/>
      <c r="H23" s="101">
        <v>5843</v>
      </c>
      <c r="I23" s="7"/>
    </row>
    <row r="24" spans="1:9" ht="15" customHeight="1" x14ac:dyDescent="0.4">
      <c r="A24" s="76" t="s">
        <v>200</v>
      </c>
      <c r="B24" s="16"/>
      <c r="C24" s="16"/>
      <c r="D24" s="19"/>
      <c r="E24" s="7"/>
      <c r="F24" s="19">
        <v>-762</v>
      </c>
      <c r="G24" s="7"/>
      <c r="H24" s="101">
        <v>3680</v>
      </c>
      <c r="I24" s="7"/>
    </row>
    <row r="25" spans="1:9" ht="15" customHeight="1" x14ac:dyDescent="0.4">
      <c r="A25" s="79"/>
      <c r="B25" s="16"/>
      <c r="C25" s="16"/>
      <c r="D25" s="19"/>
      <c r="E25" s="7"/>
      <c r="F25" s="19"/>
      <c r="G25" s="7"/>
      <c r="H25" s="19"/>
      <c r="I25" s="7"/>
    </row>
    <row r="26" spans="1:9" ht="15" customHeight="1" x14ac:dyDescent="0.4">
      <c r="A26" s="15" t="s">
        <v>201</v>
      </c>
      <c r="B26" s="16"/>
      <c r="C26" s="16"/>
      <c r="D26" s="19"/>
      <c r="E26" s="75"/>
      <c r="F26" s="68">
        <f>F13-F19</f>
        <v>194683</v>
      </c>
      <c r="G26" s="75"/>
      <c r="H26" s="68">
        <f>H13-H19</f>
        <v>116944</v>
      </c>
      <c r="I26" s="75"/>
    </row>
    <row r="27" spans="1:9" ht="15" customHeight="1" x14ac:dyDescent="0.4">
      <c r="A27" s="15"/>
      <c r="B27" s="16"/>
      <c r="C27" s="16"/>
      <c r="D27" s="19"/>
      <c r="E27" s="7"/>
      <c r="F27" s="19"/>
      <c r="G27" s="7"/>
      <c r="H27" s="19"/>
      <c r="I27" s="7"/>
    </row>
    <row r="28" spans="1:9" ht="15" customHeight="1" x14ac:dyDescent="0.4">
      <c r="A28" s="15" t="s">
        <v>202</v>
      </c>
      <c r="B28" s="16"/>
      <c r="C28" s="16"/>
      <c r="D28" s="19"/>
      <c r="E28" s="75"/>
      <c r="F28" s="68">
        <f>F29</f>
        <v>17866</v>
      </c>
      <c r="G28" s="75"/>
      <c r="H28" s="68">
        <f>H29</f>
        <v>15504</v>
      </c>
      <c r="I28" s="75"/>
    </row>
    <row r="29" spans="1:9" ht="15" customHeight="1" x14ac:dyDescent="0.4">
      <c r="A29" s="76" t="s">
        <v>203</v>
      </c>
      <c r="B29" s="16"/>
      <c r="C29" s="16"/>
      <c r="D29" s="19"/>
      <c r="E29" s="7"/>
      <c r="F29" s="19">
        <v>17866</v>
      </c>
      <c r="G29" s="7"/>
      <c r="H29" s="19">
        <v>15504</v>
      </c>
      <c r="I29" s="7"/>
    </row>
    <row r="30" spans="1:9" ht="15" customHeight="1" x14ac:dyDescent="0.4">
      <c r="A30" s="76"/>
      <c r="B30" s="16"/>
      <c r="C30" s="16"/>
      <c r="D30" s="19"/>
      <c r="E30" s="7"/>
      <c r="F30" s="19"/>
      <c r="G30" s="7"/>
      <c r="H30" s="19"/>
      <c r="I30" s="7"/>
    </row>
    <row r="31" spans="1:9" ht="15" customHeight="1" x14ac:dyDescent="0.4">
      <c r="A31" s="15" t="s">
        <v>204</v>
      </c>
      <c r="B31" s="16"/>
      <c r="C31" s="16"/>
      <c r="D31" s="19"/>
      <c r="E31" s="75"/>
      <c r="F31" s="68">
        <f>F26-F28</f>
        <v>176817</v>
      </c>
      <c r="G31" s="75"/>
      <c r="H31" s="68">
        <f>H26-H28</f>
        <v>101440</v>
      </c>
      <c r="I31" s="75"/>
    </row>
    <row r="32" spans="1:9" ht="15" customHeight="1" x14ac:dyDescent="0.4">
      <c r="A32" s="15"/>
      <c r="B32" s="16"/>
      <c r="C32" s="16"/>
      <c r="D32" s="19"/>
      <c r="E32" s="7"/>
      <c r="F32" s="19"/>
      <c r="G32" s="7"/>
      <c r="H32" s="19"/>
      <c r="I32" s="7"/>
    </row>
    <row r="33" spans="1:9" ht="15" customHeight="1" x14ac:dyDescent="0.4">
      <c r="A33" s="15" t="s">
        <v>205</v>
      </c>
      <c r="B33" s="16"/>
      <c r="C33" s="16"/>
      <c r="D33" s="19"/>
      <c r="E33" s="75"/>
      <c r="F33" s="68">
        <f>SUM(F34:F35)</f>
        <v>8645</v>
      </c>
      <c r="G33" s="75"/>
      <c r="H33" s="68">
        <f>SUM(H34:H35)</f>
        <v>8473</v>
      </c>
      <c r="I33" s="75"/>
    </row>
    <row r="34" spans="1:9" ht="15" customHeight="1" x14ac:dyDescent="0.4">
      <c r="A34" s="76" t="s">
        <v>206</v>
      </c>
      <c r="B34" s="16"/>
      <c r="C34" s="16"/>
      <c r="D34" s="19"/>
      <c r="E34" s="7"/>
      <c r="F34" s="19">
        <v>8645</v>
      </c>
      <c r="G34" s="7"/>
      <c r="H34" s="19">
        <v>8473</v>
      </c>
      <c r="I34" s="7"/>
    </row>
    <row r="35" spans="1:9" ht="15" customHeight="1" x14ac:dyDescent="0.4">
      <c r="A35" s="76" t="s">
        <v>207</v>
      </c>
      <c r="B35" s="16"/>
      <c r="C35" s="16"/>
      <c r="D35" s="19"/>
      <c r="E35" s="7"/>
      <c r="F35" s="19">
        <v>0</v>
      </c>
      <c r="G35" s="7"/>
      <c r="H35" s="19">
        <v>0</v>
      </c>
      <c r="I35" s="7"/>
    </row>
    <row r="36" spans="1:9" ht="15" customHeight="1" x14ac:dyDescent="0.4">
      <c r="A36" s="76"/>
      <c r="B36" s="16"/>
      <c r="C36" s="16"/>
      <c r="D36" s="19"/>
      <c r="E36" s="7"/>
      <c r="F36" s="19"/>
      <c r="G36" s="7"/>
      <c r="H36" s="19"/>
      <c r="I36" s="7"/>
    </row>
    <row r="37" spans="1:9" ht="15" customHeight="1" thickBot="1" x14ac:dyDescent="0.45">
      <c r="A37" s="15" t="s">
        <v>208</v>
      </c>
      <c r="B37" s="16"/>
      <c r="C37" s="16"/>
      <c r="D37" s="22"/>
      <c r="E37" s="75"/>
      <c r="F37" s="80">
        <f>F31+F33</f>
        <v>185462</v>
      </c>
      <c r="G37" s="75"/>
      <c r="H37" s="80">
        <f>H31+H33</f>
        <v>109913</v>
      </c>
      <c r="I37" s="75"/>
    </row>
    <row r="38" spans="1:9" ht="15" customHeight="1" thickTop="1" x14ac:dyDescent="0.4">
      <c r="A38" s="15"/>
      <c r="B38" s="16"/>
      <c r="C38" s="16"/>
      <c r="D38" s="19"/>
      <c r="E38" s="7"/>
      <c r="F38" s="19"/>
      <c r="G38" s="7"/>
      <c r="H38" s="19"/>
      <c r="I38" s="7"/>
    </row>
    <row r="39" spans="1:9" ht="15" customHeight="1" thickBot="1" x14ac:dyDescent="0.45">
      <c r="A39" s="15" t="s">
        <v>209</v>
      </c>
      <c r="B39" s="16"/>
      <c r="C39" s="16"/>
      <c r="D39" s="19"/>
      <c r="E39" s="75"/>
      <c r="F39" s="80">
        <f>F41+F46+F51+F56</f>
        <v>185462</v>
      </c>
      <c r="G39" s="75"/>
      <c r="H39" s="80">
        <f>H41+H46+H51+H56</f>
        <v>109913</v>
      </c>
      <c r="I39" s="75"/>
    </row>
    <row r="40" spans="1:9" ht="15" customHeight="1" thickTop="1" x14ac:dyDescent="0.4">
      <c r="A40" s="15"/>
      <c r="B40" s="16"/>
      <c r="C40" s="16"/>
      <c r="D40" s="19"/>
      <c r="E40" s="7"/>
      <c r="F40" s="19"/>
      <c r="G40" s="7"/>
      <c r="H40" s="19"/>
      <c r="I40" s="7"/>
    </row>
    <row r="41" spans="1:9" ht="15" customHeight="1" x14ac:dyDescent="0.4">
      <c r="A41" s="76" t="s">
        <v>210</v>
      </c>
      <c r="B41" s="16"/>
      <c r="C41" s="16"/>
      <c r="D41" s="19"/>
      <c r="E41" s="7"/>
      <c r="F41" s="26">
        <f>SUM(F42:F44)</f>
        <v>14107</v>
      </c>
      <c r="G41" s="7"/>
      <c r="H41" s="26">
        <f>SUM(H42:H44)</f>
        <v>11523</v>
      </c>
      <c r="I41" s="7"/>
    </row>
    <row r="42" spans="1:9" ht="15" customHeight="1" x14ac:dyDescent="0.4">
      <c r="A42" s="76" t="s">
        <v>211</v>
      </c>
      <c r="B42" s="16"/>
      <c r="C42" s="16"/>
      <c r="D42" s="19"/>
      <c r="E42" s="7"/>
      <c r="F42" s="19">
        <v>11062</v>
      </c>
      <c r="G42" s="7"/>
      <c r="H42" s="101">
        <v>9125</v>
      </c>
      <c r="I42" s="7"/>
    </row>
    <row r="43" spans="1:9" ht="15" customHeight="1" x14ac:dyDescent="0.4">
      <c r="A43" s="76" t="s">
        <v>212</v>
      </c>
      <c r="B43" s="16"/>
      <c r="C43" s="16"/>
      <c r="D43" s="19"/>
      <c r="E43" s="7"/>
      <c r="F43" s="19">
        <v>2429</v>
      </c>
      <c r="G43" s="7"/>
      <c r="H43" s="101">
        <v>1893</v>
      </c>
      <c r="I43" s="7"/>
    </row>
    <row r="44" spans="1:9" ht="15" customHeight="1" x14ac:dyDescent="0.4">
      <c r="A44" s="76" t="s">
        <v>213</v>
      </c>
      <c r="B44" s="16"/>
      <c r="C44" s="16"/>
      <c r="D44" s="19"/>
      <c r="E44" s="7"/>
      <c r="F44" s="19">
        <v>616</v>
      </c>
      <c r="G44" s="7"/>
      <c r="H44" s="101">
        <v>505</v>
      </c>
      <c r="I44" s="7"/>
    </row>
    <row r="45" spans="1:9" ht="15" customHeight="1" x14ac:dyDescent="0.4">
      <c r="A45" s="76"/>
      <c r="B45" s="16"/>
      <c r="C45" s="16"/>
      <c r="D45" s="19"/>
      <c r="E45" s="7"/>
      <c r="F45" s="19"/>
      <c r="G45" s="7"/>
      <c r="H45" s="19"/>
      <c r="I45" s="7"/>
    </row>
    <row r="46" spans="1:9" ht="15" customHeight="1" x14ac:dyDescent="0.4">
      <c r="A46" s="76" t="s">
        <v>214</v>
      </c>
      <c r="B46" s="16"/>
      <c r="C46" s="16"/>
      <c r="D46" s="19"/>
      <c r="E46" s="7"/>
      <c r="F46" s="26">
        <f>SUM(F47:F49)</f>
        <v>27252</v>
      </c>
      <c r="G46" s="7"/>
      <c r="H46" s="26">
        <f>SUM(H47:H49)</f>
        <v>25339</v>
      </c>
      <c r="I46" s="7"/>
    </row>
    <row r="47" spans="1:9" ht="15" customHeight="1" x14ac:dyDescent="0.4">
      <c r="A47" s="76" t="s">
        <v>215</v>
      </c>
      <c r="B47" s="16"/>
      <c r="C47" s="16"/>
      <c r="D47" s="19"/>
      <c r="E47" s="7"/>
      <c r="F47" s="19">
        <v>24584</v>
      </c>
      <c r="G47" s="7"/>
      <c r="H47" s="19">
        <v>23129</v>
      </c>
      <c r="I47" s="7"/>
    </row>
    <row r="48" spans="1:9" ht="15" customHeight="1" x14ac:dyDescent="0.4">
      <c r="A48" s="76" t="s">
        <v>216</v>
      </c>
      <c r="B48" s="16"/>
      <c r="C48" s="16"/>
      <c r="D48" s="19"/>
      <c r="E48" s="7"/>
      <c r="F48" s="19">
        <v>1929</v>
      </c>
      <c r="G48" s="7"/>
      <c r="H48" s="19">
        <v>1565</v>
      </c>
      <c r="I48" s="7"/>
    </row>
    <row r="49" spans="1:81" ht="15" customHeight="1" x14ac:dyDescent="0.4">
      <c r="A49" s="76" t="s">
        <v>217</v>
      </c>
      <c r="B49" s="16"/>
      <c r="C49" s="16"/>
      <c r="D49" s="19"/>
      <c r="E49" s="7"/>
      <c r="F49" s="19">
        <v>739</v>
      </c>
      <c r="G49" s="7"/>
      <c r="H49" s="19">
        <v>645</v>
      </c>
      <c r="I49" s="7"/>
    </row>
    <row r="50" spans="1:81" ht="15" customHeight="1" x14ac:dyDescent="0.4">
      <c r="A50" s="76"/>
      <c r="B50" s="16"/>
      <c r="C50" s="16"/>
      <c r="D50" s="19"/>
      <c r="E50" s="7"/>
      <c r="F50" s="19"/>
      <c r="G50" s="7"/>
      <c r="H50" s="19"/>
      <c r="I50" s="7"/>
    </row>
    <row r="51" spans="1:81" ht="15" customHeight="1" x14ac:dyDescent="0.4">
      <c r="A51" s="76" t="s">
        <v>218</v>
      </c>
      <c r="B51" s="16"/>
      <c r="C51" s="16"/>
      <c r="D51" s="19"/>
      <c r="E51" s="7"/>
      <c r="F51" s="26">
        <f>SUM(F52:F54)</f>
        <v>83250</v>
      </c>
      <c r="G51" s="7"/>
      <c r="H51" s="26">
        <f>SUM(H52:H54)</f>
        <v>16376</v>
      </c>
      <c r="I51" s="7"/>
    </row>
    <row r="52" spans="1:81" ht="15" customHeight="1" x14ac:dyDescent="0.4">
      <c r="A52" s="76" t="s">
        <v>219</v>
      </c>
      <c r="B52" s="16"/>
      <c r="C52" s="16"/>
      <c r="D52" s="19"/>
      <c r="E52" s="7"/>
      <c r="F52" s="19">
        <v>7246</v>
      </c>
      <c r="G52" s="7"/>
      <c r="H52" s="19">
        <v>3882</v>
      </c>
      <c r="I52" s="7"/>
    </row>
    <row r="53" spans="1:81" ht="15" customHeight="1" x14ac:dyDescent="0.4">
      <c r="A53" s="76" t="s">
        <v>220</v>
      </c>
      <c r="B53" s="16"/>
      <c r="C53" s="16"/>
      <c r="D53" s="19"/>
      <c r="E53" s="7"/>
      <c r="F53" s="19">
        <v>360</v>
      </c>
      <c r="G53" s="7"/>
      <c r="H53" s="19">
        <v>2472</v>
      </c>
      <c r="I53" s="7"/>
    </row>
    <row r="54" spans="1:81" ht="15" customHeight="1" x14ac:dyDescent="0.4">
      <c r="A54" s="76" t="s">
        <v>221</v>
      </c>
      <c r="B54" s="16"/>
      <c r="C54" s="16"/>
      <c r="D54" s="19"/>
      <c r="E54" s="7"/>
      <c r="F54" s="19">
        <v>75644</v>
      </c>
      <c r="G54" s="7"/>
      <c r="H54" s="19">
        <v>10022</v>
      </c>
      <c r="I54" s="7"/>
    </row>
    <row r="55" spans="1:81" ht="15" customHeight="1" x14ac:dyDescent="0.4">
      <c r="A55" s="76"/>
      <c r="B55" s="16"/>
      <c r="C55" s="16"/>
      <c r="D55" s="19"/>
      <c r="E55" s="7"/>
      <c r="F55" s="19"/>
      <c r="G55" s="7"/>
      <c r="H55" s="19"/>
      <c r="I55" s="7"/>
    </row>
    <row r="56" spans="1:81" ht="15" customHeight="1" x14ac:dyDescent="0.4">
      <c r="A56" s="76" t="s">
        <v>222</v>
      </c>
      <c r="B56" s="16"/>
      <c r="C56" s="16"/>
      <c r="D56" s="19"/>
      <c r="E56" s="7"/>
      <c r="F56" s="26">
        <f>SUM(F57:F59)</f>
        <v>60853</v>
      </c>
      <c r="G56" s="7"/>
      <c r="H56" s="26">
        <f>SUM(H57:H59)</f>
        <v>56675</v>
      </c>
      <c r="I56" s="7"/>
    </row>
    <row r="57" spans="1:81" ht="15" customHeight="1" x14ac:dyDescent="0.4">
      <c r="A57" s="76" t="s">
        <v>223</v>
      </c>
      <c r="B57" s="16"/>
      <c r="C57" s="16"/>
      <c r="D57" s="19"/>
      <c r="E57" s="7"/>
      <c r="F57" s="19">
        <v>10083</v>
      </c>
      <c r="G57" s="7"/>
      <c r="H57" s="19">
        <v>10005</v>
      </c>
      <c r="I57" s="7"/>
    </row>
    <row r="58" spans="1:81" ht="15" customHeight="1" x14ac:dyDescent="0.4">
      <c r="A58" s="76" t="s">
        <v>224</v>
      </c>
      <c r="B58" s="16"/>
      <c r="C58" s="16"/>
      <c r="D58" s="19"/>
      <c r="E58" s="7"/>
      <c r="F58" s="19">
        <v>36291</v>
      </c>
      <c r="G58" s="7"/>
      <c r="H58" s="19">
        <v>32897</v>
      </c>
      <c r="I58" s="7"/>
    </row>
    <row r="59" spans="1:81" ht="15" customHeight="1" x14ac:dyDescent="0.4">
      <c r="A59" s="76" t="s">
        <v>225</v>
      </c>
      <c r="B59" s="16"/>
      <c r="C59" s="16"/>
      <c r="D59" s="19"/>
      <c r="E59" s="7"/>
      <c r="F59" s="19">
        <v>14479</v>
      </c>
      <c r="G59" s="7"/>
      <c r="H59" s="19">
        <v>13773</v>
      </c>
      <c r="I59" s="7"/>
    </row>
    <row r="60" spans="1:81" ht="15" hidden="1" customHeight="1" x14ac:dyDescent="0.4">
      <c r="A60" s="76" t="s">
        <v>226</v>
      </c>
      <c r="B60" s="16"/>
      <c r="C60" s="16"/>
      <c r="D60" s="19"/>
      <c r="E60" s="7"/>
      <c r="F60" s="82">
        <v>0</v>
      </c>
      <c r="G60" s="7"/>
      <c r="H60" s="19">
        <v>0</v>
      </c>
      <c r="I60" s="7"/>
    </row>
    <row r="61" spans="1:81" ht="15" customHeight="1" x14ac:dyDescent="0.4">
      <c r="A61" s="12"/>
      <c r="B61" s="16"/>
      <c r="C61" s="16"/>
      <c r="D61" s="19"/>
      <c r="E61" s="7"/>
      <c r="F61" s="82"/>
      <c r="G61" s="7"/>
      <c r="H61" s="19"/>
      <c r="I61" s="7"/>
    </row>
    <row r="62" spans="1:81" ht="15" customHeight="1" x14ac:dyDescent="0.4">
      <c r="A62" s="25" t="s">
        <v>122</v>
      </c>
      <c r="B62" s="25"/>
      <c r="C62" s="25"/>
      <c r="D62" s="26"/>
      <c r="E62" s="9"/>
      <c r="F62" s="26"/>
      <c r="G62" s="9"/>
      <c r="H62" s="26"/>
      <c r="I62" s="9"/>
    </row>
    <row r="63" spans="1:81" ht="15" customHeight="1" x14ac:dyDescent="0.4">
      <c r="A63" s="16"/>
      <c r="B63" s="16"/>
      <c r="C63" s="16"/>
      <c r="D63" s="19"/>
      <c r="E63" s="7"/>
      <c r="F63" s="19"/>
      <c r="G63" s="7"/>
      <c r="H63" s="19"/>
      <c r="I63" s="7"/>
    </row>
    <row r="64" spans="1:81" s="83" customFormat="1" ht="15" customHeight="1" x14ac:dyDescent="0.4">
      <c r="B64" s="84"/>
      <c r="C64" s="84"/>
      <c r="D64" s="85"/>
      <c r="E64" s="86"/>
      <c r="F64" s="85"/>
      <c r="G64" s="86"/>
      <c r="H64" s="85"/>
      <c r="I64" s="86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</row>
    <row r="73" spans="2:8" ht="15" customHeight="1" x14ac:dyDescent="0.4">
      <c r="H73" s="142">
        <v>6</v>
      </c>
    </row>
    <row r="74" spans="2:8" ht="15" customHeight="1" x14ac:dyDescent="0.4">
      <c r="B74" s="91"/>
    </row>
    <row r="75" spans="2:8" ht="15" customHeight="1" x14ac:dyDescent="0.4">
      <c r="B75" s="91"/>
    </row>
    <row r="76" spans="2:8" ht="15" customHeight="1" x14ac:dyDescent="0.4">
      <c r="B76" s="91"/>
    </row>
    <row r="77" spans="2:8" ht="15" customHeight="1" x14ac:dyDescent="0.4">
      <c r="B77" s="92"/>
      <c r="H77" s="93"/>
    </row>
  </sheetData>
  <mergeCells count="6">
    <mergeCell ref="A19:D19"/>
    <mergeCell ref="A7:I7"/>
    <mergeCell ref="A9:I9"/>
    <mergeCell ref="D11:D12"/>
    <mergeCell ref="F11:F12"/>
    <mergeCell ref="H11:H12"/>
  </mergeCells>
  <printOptions horizontalCentered="1"/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BALANÇO</vt:lpstr>
      <vt:lpstr>Planilha1</vt:lpstr>
      <vt:lpstr>DRE</vt:lpstr>
      <vt:lpstr>DRA</vt:lpstr>
      <vt:lpstr>DFC</vt:lpstr>
      <vt:lpstr>DMPL</vt:lpstr>
      <vt:lpstr>DVA</vt:lpstr>
      <vt:lpstr>DFC!Area_de_impressao</vt:lpstr>
      <vt:lpstr>DRA!Area_de_impressao</vt:lpstr>
      <vt:lpstr>DRE!Area_de_impressao</vt:lpstr>
      <vt:lpstr>BALANÇO!OLE_LINK14</vt:lpstr>
      <vt:lpstr>BALANÇO!OLE_LINK16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Marina da Costa Rodrigues</dc:creator>
  <cp:keywords/>
  <dc:description/>
  <cp:lastModifiedBy>Mardônio Barbosa da Silva</cp:lastModifiedBy>
  <cp:revision/>
  <cp:lastPrinted>2020-04-03T17:59:22Z</cp:lastPrinted>
  <dcterms:created xsi:type="dcterms:W3CDTF">2019-10-31T17:14:18Z</dcterms:created>
  <dcterms:modified xsi:type="dcterms:W3CDTF">2020-09-12T15:16:55Z</dcterms:modified>
  <cp:category/>
  <cp:contentStatus/>
</cp:coreProperties>
</file>